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ral" sheetId="1" r:id="rId4"/>
    <sheet state="visible" name="Obelepédia" sheetId="2" r:id="rId5"/>
    <sheet state="visible" name="Rolezinho" sheetId="3" r:id="rId6"/>
    <sheet state="visible" name="P1" sheetId="4" r:id="rId7"/>
    <sheet state="visible" name="P2" sheetId="5" r:id="rId8"/>
    <sheet state="visible" name="P3" sheetId="6" r:id="rId9"/>
    <sheet state="visible" name="Alunos" sheetId="7" r:id="rId10"/>
    <sheet state="visible" name="P4" sheetId="8" r:id="rId11"/>
    <sheet state="visible" name="D Geral" sheetId="9" r:id="rId12"/>
    <sheet state="visible" name="D Final" sheetId="10" r:id="rId13"/>
  </sheets>
  <definedNames>
    <definedName hidden="1" localSheetId="0" name="_xlnm._FilterDatabase">Geral!$A$1:$W$36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5">
      <text>
        <t xml:space="preserve">Não identificou que toda primeira sílaba é tônica (0) e não colocou marcação de sílaba tônica (-1).</t>
      </text>
    </comment>
    <comment authorId="0" ref="G27">
      <text>
        <t xml:space="preserve">Não identificou que toda primeira sílaba é tônica (0) e não colocou marcação de sílaba tônica (-1).</t>
      </text>
    </comment>
    <comment authorId="0" ref="G33">
      <text>
        <t xml:space="preserve">Não identificou que toda primeira sílaba é tônica (0) e não colocou marcação de sílaba tônica (-1).</t>
      </text>
    </comment>
  </commentList>
</comments>
</file>

<file path=xl/sharedStrings.xml><?xml version="1.0" encoding="utf-8"?>
<sst xmlns="http://schemas.openxmlformats.org/spreadsheetml/2006/main" count="1182" uniqueCount="443">
  <si>
    <t>Participante</t>
  </si>
  <si>
    <t>Cidade - UF</t>
  </si>
  <si>
    <r>
      <rPr>
        <rFont val="Proxima Nova"/>
        <b/>
        <color theme="1"/>
      </rPr>
      <t xml:space="preserve">Série
</t>
    </r>
    <r>
      <rPr>
        <rFont val="Proxima Nova"/>
        <b val="0"/>
        <color theme="1"/>
      </rPr>
      <t>(em 2020)</t>
    </r>
  </si>
  <si>
    <t>Escola</t>
  </si>
  <si>
    <t>2ª Fase
(30)</t>
  </si>
  <si>
    <t>Língua da Obelepédia</t>
  </si>
  <si>
    <t>Obelepédia
(30)</t>
  </si>
  <si>
    <t>Time do Rolezinho</t>
  </si>
  <si>
    <r>
      <rPr>
        <rFont val="Proxima Nova"/>
        <b/>
        <color theme="1"/>
      </rPr>
      <t xml:space="preserve">Rolezinho
Júri </t>
    </r>
    <r>
      <rPr>
        <rFont val="Proxima Nova"/>
        <b val="0"/>
        <color theme="1"/>
      </rPr>
      <t>(60)</t>
    </r>
  </si>
  <si>
    <r>
      <rPr>
        <rFont val="Proxima Nova"/>
        <b/>
        <color theme="1"/>
      </rPr>
      <t>Rolezinho
Times</t>
    </r>
    <r>
      <rPr>
        <rFont val="Proxima Nova"/>
        <b val="0"/>
        <color theme="1"/>
      </rPr>
      <t xml:space="preserve"> (20)</t>
    </r>
  </si>
  <si>
    <r>
      <rPr>
        <rFont val="Proxima Nova"/>
        <b/>
        <color theme="1"/>
      </rPr>
      <t xml:space="preserve">Rolezinho
Auto </t>
    </r>
    <r>
      <rPr>
        <rFont val="Proxima Nova"/>
        <b val="0"/>
        <color theme="1"/>
      </rPr>
      <t>(10)</t>
    </r>
  </si>
  <si>
    <t>Rolezinho
(90)</t>
  </si>
  <si>
    <r>
      <rPr>
        <rFont val="Proxima Nova"/>
        <b/>
        <color theme="1"/>
      </rPr>
      <t xml:space="preserve">Problema 1
</t>
    </r>
    <r>
      <rPr>
        <rFont val="Proxima Nova"/>
        <b val="0"/>
        <color theme="1"/>
      </rPr>
      <t>(30)</t>
    </r>
  </si>
  <si>
    <r>
      <rPr>
        <rFont val="Proxima Nova"/>
        <b/>
        <color theme="1"/>
      </rPr>
      <t xml:space="preserve">Problema 2
</t>
    </r>
    <r>
      <rPr>
        <rFont val="Proxima Nova"/>
        <b val="0"/>
        <color theme="1"/>
      </rPr>
      <t>(30)</t>
    </r>
  </si>
  <si>
    <r>
      <rPr>
        <rFont val="Proxima Nova"/>
        <b/>
        <color theme="1"/>
      </rPr>
      <t xml:space="preserve">Problema 3
</t>
    </r>
    <r>
      <rPr>
        <rFont val="Proxima Nova"/>
        <b val="0"/>
        <color theme="1"/>
      </rPr>
      <t>(30)</t>
    </r>
  </si>
  <si>
    <r>
      <rPr>
        <rFont val="Proxima Nova"/>
        <b/>
        <color theme="1"/>
      </rPr>
      <t xml:space="preserve">Problema 4
</t>
    </r>
    <r>
      <rPr>
        <rFont val="Proxima Nova"/>
        <b val="0"/>
        <color theme="1"/>
      </rPr>
      <t>(30)</t>
    </r>
  </si>
  <si>
    <t>Prova
(120)</t>
  </si>
  <si>
    <t>Time no
Debate Geral</t>
  </si>
  <si>
    <t>Debate
Geral (75)</t>
  </si>
  <si>
    <t>Time no
Debate Final</t>
  </si>
  <si>
    <t>Debate
Final (15)</t>
  </si>
  <si>
    <t>Debate
(90)</t>
  </si>
  <si>
    <t>Nota Final
(360)</t>
  </si>
  <si>
    <t>Diogo Mendonça Leite</t>
  </si>
  <si>
    <t>Patos de Minas - MG</t>
  </si>
  <si>
    <t>3ª</t>
  </si>
  <si>
    <t>Marista</t>
  </si>
  <si>
    <t>Aline Alvarenga Sanches</t>
  </si>
  <si>
    <t>Rio de Janeiro - RJ</t>
  </si>
  <si>
    <t>Pedro II - Campus São Cristóvão III</t>
  </si>
  <si>
    <t>Mariana Lins Wolmer</t>
  </si>
  <si>
    <t>Recife - PE</t>
  </si>
  <si>
    <t>2ª</t>
  </si>
  <si>
    <t>Núcleo</t>
  </si>
  <si>
    <t>Augusto Zanardi Creppe</t>
  </si>
  <si>
    <t>Bauru - SP</t>
  </si>
  <si>
    <t>COLTEC Unesp</t>
  </si>
  <si>
    <t>Bianky Nardy Lyrio Vargas dos Santos</t>
  </si>
  <si>
    <t>São Paulo - SP</t>
  </si>
  <si>
    <t>Objetivo Integrado</t>
  </si>
  <si>
    <t>Gabriela Cangussu dos Santos</t>
  </si>
  <si>
    <t>Salvador - BA</t>
  </si>
  <si>
    <t>Anglo Brasileiro</t>
  </si>
  <si>
    <t>Fernando César Gonçalves Filho</t>
  </si>
  <si>
    <t>Liceu de Artes e Ofícios de São Paulo</t>
  </si>
  <si>
    <t>Erick Rodrigues Canterle</t>
  </si>
  <si>
    <t>São Vicente do Sul - RS</t>
  </si>
  <si>
    <t>1ª</t>
  </si>
  <si>
    <t>IF Farroupilha</t>
  </si>
  <si>
    <t>Emmanuel Maurício Silveira Pinto</t>
  </si>
  <si>
    <t>Ipatinga - MG</t>
  </si>
  <si>
    <t>Escola Educação Criativa</t>
  </si>
  <si>
    <t>Manoela Erothildes Teleginski Ferraz</t>
  </si>
  <si>
    <t>Santa Maria - RS</t>
  </si>
  <si>
    <t>Colégio Militar de Santa Maria</t>
  </si>
  <si>
    <t>Max Naigeborin</t>
  </si>
  <si>
    <t>Bandeirantes</t>
  </si>
  <si>
    <t>Vinícius Marques Hora</t>
  </si>
  <si>
    <t>Campo Grande - MS</t>
  </si>
  <si>
    <t>9º</t>
  </si>
  <si>
    <t>Colégio Militar de Campo Grande</t>
  </si>
  <si>
    <t>Rhayna Christiani Vasconcelos Marques Casado</t>
  </si>
  <si>
    <t>Maceió - AL</t>
  </si>
  <si>
    <t>Contato</t>
  </si>
  <si>
    <t>Maria Júlia Garib Destro</t>
  </si>
  <si>
    <t>Etapa</t>
  </si>
  <si>
    <t>Clarissa Ayumi Miyamoto</t>
  </si>
  <si>
    <t>Maria Eduarda Gonçalves Freitas</t>
  </si>
  <si>
    <t>Fortaleza - CE</t>
  </si>
  <si>
    <t>Ari de Sá - Sede Aldeota</t>
  </si>
  <si>
    <t>Cecilia Loretti de Paiva</t>
  </si>
  <si>
    <t>Imperatriz - MA</t>
  </si>
  <si>
    <t>Arte de Educar</t>
  </si>
  <si>
    <t>Guilherme da Costa Arruda</t>
  </si>
  <si>
    <t>Guarulhos - SP</t>
  </si>
  <si>
    <t>Carbonell</t>
  </si>
  <si>
    <t>Larissa Netto Otsuka</t>
  </si>
  <si>
    <t>São José dos Campos - SP</t>
  </si>
  <si>
    <t>Poliedro</t>
  </si>
  <si>
    <t>Juliano Dantas Portela</t>
  </si>
  <si>
    <t>Manaus - AM</t>
  </si>
  <si>
    <t>Colégio Militar de Manaus</t>
  </si>
  <si>
    <t>Giovanna Afonso de Lima Horta</t>
  </si>
  <si>
    <t>Natal - RN</t>
  </si>
  <si>
    <t>Centro de Educação Integrada</t>
  </si>
  <si>
    <t>Jorge Luiz Martins Maciel</t>
  </si>
  <si>
    <t>Cajazeiras - PB</t>
  </si>
  <si>
    <t>4ª</t>
  </si>
  <si>
    <t>IFPB - Campus Cajazeiras</t>
  </si>
  <si>
    <t>Jorge Gois Speck</t>
  </si>
  <si>
    <t>Vértice - Unidade Campo Belo</t>
  </si>
  <si>
    <t>Gabriela Frajtag</t>
  </si>
  <si>
    <t>Instituto de Tecnologia ORT</t>
  </si>
  <si>
    <t>Marina Alves Kawamura</t>
  </si>
  <si>
    <t>Albert Sabin</t>
  </si>
  <si>
    <t>Ana Beatriz Sales Vieira Macedo</t>
  </si>
  <si>
    <t>Ribeirão Preto - SP</t>
  </si>
  <si>
    <t>Colégio FAAP Ribeirão Preto</t>
  </si>
  <si>
    <t>Inessa Barbosa Santiago</t>
  </si>
  <si>
    <t>Master</t>
  </si>
  <si>
    <t>Antonio Henrique Alvim Araujo</t>
  </si>
  <si>
    <t>Unaí - MG</t>
  </si>
  <si>
    <t>EE Domingos Pinto Brochado</t>
  </si>
  <si>
    <t>Vitória Barbosa de Oliveira</t>
  </si>
  <si>
    <t>Mater Amabilis</t>
  </si>
  <si>
    <t>Eduardo Leonardo Pereira De Freitas</t>
  </si>
  <si>
    <t>Brasília - DF</t>
  </si>
  <si>
    <t>Sigma - Asa Sul</t>
  </si>
  <si>
    <t>Cléo Amaral Figueiroa</t>
  </si>
  <si>
    <t>Santo Amaro - BA</t>
  </si>
  <si>
    <t>Pré-vestibular</t>
  </si>
  <si>
    <t>IFBA - Campus Santo Amaro</t>
  </si>
  <si>
    <t>João Arthur Marques Linhares</t>
  </si>
  <si>
    <t>Pensi - Campus Tijuca II</t>
  </si>
  <si>
    <t xml:space="preserve">Dalmo Buzato de Souza Campos </t>
  </si>
  <si>
    <t>Contagem - MG</t>
  </si>
  <si>
    <t xml:space="preserve">CEFET-MG </t>
  </si>
  <si>
    <t>Nailton Gama de Castro</t>
  </si>
  <si>
    <t>--</t>
  </si>
  <si>
    <t>Carla Larissa Farias Leitão</t>
  </si>
  <si>
    <r>
      <rPr>
        <rFont val="Arial"/>
        <b/>
        <color theme="1"/>
      </rPr>
      <t xml:space="preserve">Artigo
</t>
    </r>
    <r>
      <rPr>
        <rFont val="Arial"/>
        <b/>
        <color rgb="FF990000"/>
      </rPr>
      <t>em vermelho: artigos destacados</t>
    </r>
  </si>
  <si>
    <t>Família</t>
  </si>
  <si>
    <t>Tutor</t>
  </si>
  <si>
    <t>Nota Final</t>
  </si>
  <si>
    <t>Língua sámi do norte</t>
  </si>
  <si>
    <t>Urálica</t>
  </si>
  <si>
    <t>Artur</t>
  </si>
  <si>
    <t>Língua mundurucu</t>
  </si>
  <si>
    <t>Tupi</t>
  </si>
  <si>
    <t>Língua Katukina-Kanamari</t>
  </si>
  <si>
    <t>Harakmbut-Katukina</t>
  </si>
  <si>
    <t>Bruna</t>
  </si>
  <si>
    <t>Língua Tapayuna</t>
  </si>
  <si>
    <t>Macro-Jê</t>
  </si>
  <si>
    <t>Pedro</t>
  </si>
  <si>
    <t>Lingua panará</t>
  </si>
  <si>
    <t>Língua acuntsú</t>
  </si>
  <si>
    <t>Marcos</t>
  </si>
  <si>
    <t>Língua Indonésia</t>
  </si>
  <si>
    <t>Austronésio</t>
  </si>
  <si>
    <t>Rafael</t>
  </si>
  <si>
    <t>Língua Maxakali</t>
  </si>
  <si>
    <t>Eduardo Leonardo Pereira de Freitas</t>
  </si>
  <si>
    <t>Língua waimiri-atroari</t>
  </si>
  <si>
    <t>Carib</t>
  </si>
  <si>
    <t>Língua bengali</t>
  </si>
  <si>
    <t>Indo-Europeu/Indo-Ariano</t>
  </si>
  <si>
    <t>Bruno</t>
  </si>
  <si>
    <t>Língua macua</t>
  </si>
  <si>
    <t>Niger-Congo/Bantu</t>
  </si>
  <si>
    <t>Rodrigo</t>
  </si>
  <si>
    <t>Língua cassúbia</t>
  </si>
  <si>
    <t>Indo-Europeu/Eslavo</t>
  </si>
  <si>
    <t>Língua tâmil</t>
  </si>
  <si>
    <t>Dravídico</t>
  </si>
  <si>
    <t>Língua umbundo</t>
  </si>
  <si>
    <t>Eliandra</t>
  </si>
  <si>
    <t>Língua Alamblak</t>
  </si>
  <si>
    <t>Sepik</t>
  </si>
  <si>
    <t>Língua bambara</t>
  </si>
  <si>
    <t>Niger-Congo/Mande</t>
  </si>
  <si>
    <t>Língua matis</t>
  </si>
  <si>
    <t>Pano</t>
  </si>
  <si>
    <t>Crioulo de Damão e Diu</t>
  </si>
  <si>
    <t>Crioulo</t>
  </si>
  <si>
    <r>
      <rPr>
        <rFont val="Arial"/>
        <color rgb="FF1155CC"/>
        <u/>
      </rPr>
      <t>Língua canaresa</t>
    </r>
    <r>
      <rPr>
        <rFont val="Arial"/>
        <color rgb="FF1155CC"/>
        <u/>
      </rPr>
      <t xml:space="preserve"> </t>
    </r>
  </si>
  <si>
    <t>Língua bumthang</t>
  </si>
  <si>
    <t>Sino-Tibetano</t>
  </si>
  <si>
    <t>João</t>
  </si>
  <si>
    <t>Língua kanoê</t>
  </si>
  <si>
    <t>Kanoê</t>
  </si>
  <si>
    <t>Língua Ngoni</t>
  </si>
  <si>
    <t>Righetto</t>
  </si>
  <si>
    <t>Língua yatê</t>
  </si>
  <si>
    <t>Macro-Jê?</t>
  </si>
  <si>
    <t>Língua garo</t>
  </si>
  <si>
    <t>Língua laociana</t>
  </si>
  <si>
    <t>Kra-Dai</t>
  </si>
  <si>
    <t>Língua juruna</t>
  </si>
  <si>
    <t xml:space="preserve">Tupi </t>
  </si>
  <si>
    <t>Língua manesa</t>
  </si>
  <si>
    <t>Indo-Europeu/Celta</t>
  </si>
  <si>
    <t>Língua cantonesa</t>
  </si>
  <si>
    <t>Língua iorubá</t>
  </si>
  <si>
    <t>Niger-Congo</t>
  </si>
  <si>
    <t>Língua mebengokre</t>
  </si>
  <si>
    <t>Língua Havaiana</t>
  </si>
  <si>
    <t>Língua japhug</t>
  </si>
  <si>
    <t>Língua sabanê</t>
  </si>
  <si>
    <t>Nambikwara</t>
  </si>
  <si>
    <t>Língua zulu</t>
  </si>
  <si>
    <t>Língua tuyuka</t>
  </si>
  <si>
    <t>Tukano</t>
  </si>
  <si>
    <t>Participante
(capitão em negrito)</t>
  </si>
  <si>
    <t>Autoavaliação</t>
  </si>
  <si>
    <r>
      <rPr>
        <rFont val="Proxima Nova"/>
        <b/>
        <color rgb="FFFFFFFF"/>
        <sz val="11.0"/>
      </rPr>
      <t xml:space="preserve">Times
</t>
    </r>
    <r>
      <rPr>
        <rFont val="Proxima Nova"/>
        <b/>
        <i/>
        <color rgb="FF990000"/>
        <sz val="11.0"/>
      </rPr>
      <t>em vermelho: melhores times</t>
    </r>
  </si>
  <si>
    <t>Total Total</t>
  </si>
  <si>
    <t>Total dos Jurados (normalizada)</t>
  </si>
  <si>
    <t>Júri 1</t>
  </si>
  <si>
    <t>Júri 2</t>
  </si>
  <si>
    <t>Júri 3</t>
  </si>
  <si>
    <t>Júri 4</t>
  </si>
  <si>
    <t>Júri 5</t>
  </si>
  <si>
    <t>Total dos Times (normalizada)</t>
  </si>
  <si>
    <t>Kamulundu - Rikungu</t>
  </si>
  <si>
    <t>Kamulundu - Kinjenje</t>
  </si>
  <si>
    <t>Masanganu - Ndumba</t>
  </si>
  <si>
    <t>Masanganu - Ndunge</t>
  </si>
  <si>
    <t>Kubanza - Mufufu</t>
  </si>
  <si>
    <t>Kubanza -  Kusoka</t>
  </si>
  <si>
    <t>Kitangana - Kalemba</t>
  </si>
  <si>
    <t>Kitangana - Fitíu</t>
  </si>
  <si>
    <t>Problema 1</t>
  </si>
  <si>
    <t>Explicação (3)</t>
  </si>
  <si>
    <t>1.A (1,5)</t>
  </si>
  <si>
    <t>B</t>
  </si>
  <si>
    <t>C</t>
  </si>
  <si>
    <t>D</t>
  </si>
  <si>
    <t>E</t>
  </si>
  <si>
    <t>2. 1 (1,5)</t>
  </si>
  <si>
    <t>Triângulo 1 (2)</t>
  </si>
  <si>
    <t>Triângulo 2</t>
  </si>
  <si>
    <t>Triângulo 3</t>
  </si>
  <si>
    <t>Bianky Nardy Lyrio Vargas Dos Santos</t>
  </si>
  <si>
    <t>Gabriela Cangussu Dos Santos</t>
  </si>
  <si>
    <t>Problema 2</t>
  </si>
  <si>
    <t>Estrutura da hora</t>
  </si>
  <si>
    <t>Correspondências</t>
  </si>
  <si>
    <t>2.a</t>
  </si>
  <si>
    <t>b</t>
  </si>
  <si>
    <t>3.a</t>
  </si>
  <si>
    <t>c</t>
  </si>
  <si>
    <t>Problema 3</t>
  </si>
  <si>
    <t>ti/ta (2)</t>
  </si>
  <si>
    <t>-ke (1)</t>
  </si>
  <si>
    <t>-r (posse) (1)</t>
  </si>
  <si>
    <t>-ech (passado) (1)</t>
  </si>
  <si>
    <t>-i/o/e (2)</t>
  </si>
  <si>
    <t>alternância (3)</t>
  </si>
  <si>
    <t>1.a (1,5)</t>
  </si>
  <si>
    <t xml:space="preserve">b </t>
  </si>
  <si>
    <t xml:space="preserve">c </t>
  </si>
  <si>
    <t>d</t>
  </si>
  <si>
    <t>2.a (2)</t>
  </si>
  <si>
    <t>3 (3)</t>
  </si>
  <si>
    <t>4.tradução (2)</t>
  </si>
  <si>
    <t>sem tradução (3)</t>
  </si>
  <si>
    <t>Nome</t>
  </si>
  <si>
    <t>Gênero</t>
  </si>
  <si>
    <t>Total</t>
  </si>
  <si>
    <t>Email</t>
  </si>
  <si>
    <t>Série</t>
  </si>
  <si>
    <t>PP</t>
  </si>
  <si>
    <t>Cidade</t>
  </si>
  <si>
    <t>UF</t>
  </si>
  <si>
    <t>Papiro</t>
  </si>
  <si>
    <t>F</t>
  </si>
  <si>
    <t>alinea.sanches@hotmail.com</t>
  </si>
  <si>
    <t>Pública</t>
  </si>
  <si>
    <t>CPII - CAMPUS SAO CRISTOVAO III - SAO CRISTOVAO</t>
  </si>
  <si>
    <t>Rio de Janeiro</t>
  </si>
  <si>
    <t>RJ</t>
  </si>
  <si>
    <t>Pergaminho</t>
  </si>
  <si>
    <t>anabiasalesvm@gmail.com</t>
  </si>
  <si>
    <t>Privada</t>
  </si>
  <si>
    <t>FAAP RIBEIRAO PRETO COLEGIO - RESIDENCIAL FLORIDA</t>
  </si>
  <si>
    <t>Ribeirão Preto</t>
  </si>
  <si>
    <t>SP</t>
  </si>
  <si>
    <t>M</t>
  </si>
  <si>
    <t>antoniohenriqueaaraujo@gmail.com</t>
  </si>
  <si>
    <t>EE DOMINGOS PINTO BROCHADO</t>
  </si>
  <si>
    <t>Unaí</t>
  </si>
  <si>
    <t>MG</t>
  </si>
  <si>
    <t>Papel</t>
  </si>
  <si>
    <t>augusto.creppe@gmail.com</t>
  </si>
  <si>
    <t>COL TEC INDUSTRIAL PROF ISAAC PORTAL ROLDAN UNESP - NUCLEO RESIDENCIAL PRESIDENTE GEISEL</t>
  </si>
  <si>
    <t>Bauru</t>
  </si>
  <si>
    <t>Bernardo Asztalos Teixeira</t>
  </si>
  <si>
    <t>bernardoateixeira1022@gmail.com</t>
  </si>
  <si>
    <t>FARIAS BRITO PRE VESTIBULAR ALDEOTA</t>
  </si>
  <si>
    <t>Fortaleza</t>
  </si>
  <si>
    <t>CE</t>
  </si>
  <si>
    <t>bianky.nlvs@gmail.com</t>
  </si>
  <si>
    <t>OBJETIVO COLEGIO INTEGRADO - BELA VISTA</t>
  </si>
  <si>
    <t>São Paulo</t>
  </si>
  <si>
    <t>fariaslarissa19276@gmail.com</t>
  </si>
  <si>
    <t>MASTER COLEGIO</t>
  </si>
  <si>
    <t>Palma</t>
  </si>
  <si>
    <t>paivacecilia692@gmail.com</t>
  </si>
  <si>
    <t>ESCOLA ARTE DE EDUCAR E CEB</t>
  </si>
  <si>
    <t>Imperatriz</t>
  </si>
  <si>
    <t>MA</t>
  </si>
  <si>
    <t>clarissa.miyamoto@gmail.com</t>
  </si>
  <si>
    <t>ETAPA III COLEGIO - VILA MARIANA</t>
  </si>
  <si>
    <t>cleofigueiroa@gmail.com</t>
  </si>
  <si>
    <t>IFBA - CAMPUS SANTO AMARO</t>
  </si>
  <si>
    <t>Santo Amaro</t>
  </si>
  <si>
    <t>BA</t>
  </si>
  <si>
    <t>-</t>
  </si>
  <si>
    <t>buzatodalmo@gmail.com</t>
  </si>
  <si>
    <t>diogoml2003@outlook.com</t>
  </si>
  <si>
    <t>COL MARISTA</t>
  </si>
  <si>
    <t>Patos de Minas</t>
  </si>
  <si>
    <t>dudurex.freitas@gmail.com</t>
  </si>
  <si>
    <t>CED SIGMA - ASA SUL</t>
  </si>
  <si>
    <t>Brasília</t>
  </si>
  <si>
    <t>DF</t>
  </si>
  <si>
    <t>Elias Victor de Jesus Cardoso Machado</t>
  </si>
  <si>
    <t>elias.victor.dr@gmail.com</t>
  </si>
  <si>
    <t>emapi2003@gmail.com</t>
  </si>
  <si>
    <t>ESCOLA EDUCACAO CRIATIVA</t>
  </si>
  <si>
    <t>Ipatinga</t>
  </si>
  <si>
    <t>Enzo Vídero Pinheiro Bahia</t>
  </si>
  <si>
    <t>enzo.bahia@sercoesi.com.br</t>
  </si>
  <si>
    <t>COESI ESCOLINHA DO RE MI</t>
  </si>
  <si>
    <t>Aracaju</t>
  </si>
  <si>
    <t>SE</t>
  </si>
  <si>
    <t>erickrcanterle@gmail.com</t>
  </si>
  <si>
    <t>IF FARROUPILHA - CAMPUS SAO VICENTE DO SUL - INTERIOR</t>
  </si>
  <si>
    <t>São Vicente do Sul</t>
  </si>
  <si>
    <t>RS</t>
  </si>
  <si>
    <t>73,6</t>
  </si>
  <si>
    <t>fernando.cgf13@gmail.com</t>
  </si>
  <si>
    <t>LICEU DE ARTES E OFICIOS DE SAO PAULO ESCOLA TECNICA - LUZ</t>
  </si>
  <si>
    <t>gabi.casa1@hotmail.com</t>
  </si>
  <si>
    <t>COLEGIO ANGLO BRASILEIRO</t>
  </si>
  <si>
    <t>Salvador</t>
  </si>
  <si>
    <t>gabriela.frajtag@gmail.com</t>
  </si>
  <si>
    <t>INST DE TECNOLOGIA ORT - BOTAFOGO</t>
  </si>
  <si>
    <t>gioafonsohorta@gmail.com</t>
  </si>
  <si>
    <t>CENTRO DE EDUCACAO INTEGRADA LTDA - ROMUALDO</t>
  </si>
  <si>
    <t>Natal</t>
  </si>
  <si>
    <t>RN</t>
  </si>
  <si>
    <t>Gregório Villar Lourenço</t>
  </si>
  <si>
    <t>gregorio.lourenco@aluno.colegioplanck.com.br</t>
  </si>
  <si>
    <t>Colégio Planck</t>
  </si>
  <si>
    <t>São José dos Campos</t>
  </si>
  <si>
    <t>70,1</t>
  </si>
  <si>
    <t>gdcarruda@gmail.com</t>
  </si>
  <si>
    <t>CARBONELL COLEGIO - VILA LEONOR</t>
  </si>
  <si>
    <t>Guarulhos</t>
  </si>
  <si>
    <t>Gustavo Baracat Alvares Martins</t>
  </si>
  <si>
    <t>gustavo.baracat.ismart@gmail.com</t>
  </si>
  <si>
    <t>Henrique da Silva de Andrades</t>
  </si>
  <si>
    <t>nerhity@gmail.com</t>
  </si>
  <si>
    <t>IFRS - CAMPUS OSORIO - ALBATROZ</t>
  </si>
  <si>
    <t>Osório</t>
  </si>
  <si>
    <t>inessabarbosasantiago@gmail.com</t>
  </si>
  <si>
    <t>Ingrid Andrade Gonzaga</t>
  </si>
  <si>
    <t>ingrid.gonzaga@aluno.colegioplanck.com.br</t>
  </si>
  <si>
    <t>joaoarthurmarques04@gmail.com</t>
  </si>
  <si>
    <t>Colégio Pensi Tijuca II</t>
  </si>
  <si>
    <t>jorgespeck@verticegsuite.com</t>
  </si>
  <si>
    <t>VERTICE COLEGIO UNIDADE II - CAMPO BELO</t>
  </si>
  <si>
    <t>jorginhomartinsabreu@gmail.com</t>
  </si>
  <si>
    <t>IFPB - CAMPUS CAJAZEIRAS</t>
  </si>
  <si>
    <t>Cajazeiras</t>
  </si>
  <si>
    <t>PB</t>
  </si>
  <si>
    <t>Júlia Varella Jamnik</t>
  </si>
  <si>
    <t>juliajamnik@yahoo.com.br</t>
  </si>
  <si>
    <t>NSA SRA ROSARIO COL EDUC INF ENS FUND ENS MEDIO - CENTRO</t>
  </si>
  <si>
    <t>Paranaguá</t>
  </si>
  <si>
    <t>PR</t>
  </si>
  <si>
    <t>juliano0365@gmail.com</t>
  </si>
  <si>
    <t>COLEGIO MILITAR DE MANAUS</t>
  </si>
  <si>
    <t>Manaus</t>
  </si>
  <si>
    <t>AM</t>
  </si>
  <si>
    <t>Kim Kakeya V de Carvalho</t>
  </si>
  <si>
    <t>kimkakeya@gmail.com</t>
  </si>
  <si>
    <t>CPII - CAMPUS NITEROI - BARRETO</t>
  </si>
  <si>
    <t>Niterói</t>
  </si>
  <si>
    <t>lariotsuka@gmail.com</t>
  </si>
  <si>
    <t>POLIEDRO COLEGIO - JARDIM ESPLANADA</t>
  </si>
  <si>
    <t>manoelaetf@gmail.com</t>
  </si>
  <si>
    <t>COLEGIO MILITAR DE SANTA MARIA - JUSCELINO KUBITSCHEK</t>
  </si>
  <si>
    <t>Santa Maria</t>
  </si>
  <si>
    <t>naigeborinm@gmail.com</t>
  </si>
  <si>
    <t>Colégio Bandeirantes</t>
  </si>
  <si>
    <t>gfreitasmeduarda@gmail.com</t>
  </si>
  <si>
    <t>ARI DE SA CAVALCANTE SEDE ALDEOTA COLEGIO</t>
  </si>
  <si>
    <t>jubades@gmail.com</t>
  </si>
  <si>
    <t>ETAPA COLEGIO DE EFM - VILA MARIANA</t>
  </si>
  <si>
    <t>mariana.lins33@gmail.com</t>
  </si>
  <si>
    <t>COLEGIO NUCLEO</t>
  </si>
  <si>
    <t>Recife</t>
  </si>
  <si>
    <t>PE</t>
  </si>
  <si>
    <t>marinaalves.k@gmail.com</t>
  </si>
  <si>
    <t>ALBERT SABIN COLEGIO - PARQUE DOS PRINCIPES</t>
  </si>
  <si>
    <t>Matias Pereira Martins</t>
  </si>
  <si>
    <t>matiaspmartins@gmail.com</t>
  </si>
  <si>
    <t>nailtongamadc@gmail.com</t>
  </si>
  <si>
    <t>Paloma Vieira Borges</t>
  </si>
  <si>
    <t>palomavieiraborges@hotmail.com</t>
  </si>
  <si>
    <t>Colégio Universitário</t>
  </si>
  <si>
    <t>Pedro de Oliveira Lengruber Lack</t>
  </si>
  <si>
    <t>pedrooliveirall66@gmail.com</t>
  </si>
  <si>
    <t>rhayna2003@hotmail.com</t>
  </si>
  <si>
    <t>COLEGIO CONTATO MACEIO</t>
  </si>
  <si>
    <t>Maceió</t>
  </si>
  <si>
    <t>AL</t>
  </si>
  <si>
    <t>Sofia Ribeiro de Santana</t>
  </si>
  <si>
    <t>sofiasantana168@gmail.com</t>
  </si>
  <si>
    <t>Instituto Federal de Educação, Ciência e Tecnologia de Pernambuco - IFPE</t>
  </si>
  <si>
    <t>Tárik Ponte e Sá</t>
  </si>
  <si>
    <t>ultraje12@gmail.com</t>
  </si>
  <si>
    <t>7 DE SETEMBRO COLEGIO - EBS</t>
  </si>
  <si>
    <t>Vanessa Marcelli Moura da Silva</t>
  </si>
  <si>
    <t>vanessa.marcelli@hotmail.com</t>
  </si>
  <si>
    <t>SISTEMA ELITE DE ENSINO - MADUREIRA</t>
  </si>
  <si>
    <t>vinihora025@gmail.com</t>
  </si>
  <si>
    <t>COLEGIO MILITAR DE CAMPO GRANDE - SANTA CARMELIA</t>
  </si>
  <si>
    <t>Campo Grande</t>
  </si>
  <si>
    <t>MS</t>
  </si>
  <si>
    <t>vibarbosaa23@gmail.com</t>
  </si>
  <si>
    <t>MATER AMABILIS COLEGIO - JARDIM MAIA</t>
  </si>
  <si>
    <t>Problema 4</t>
  </si>
  <si>
    <t>Alongamento da vogal (3 pt)</t>
  </si>
  <si>
    <t>ll (2)</t>
  </si>
  <si>
    <t>ptk (2)</t>
  </si>
  <si>
    <t>bdg (2)</t>
  </si>
  <si>
    <t>tônica (1)</t>
  </si>
  <si>
    <t>1 (2)</t>
  </si>
  <si>
    <t>Times</t>
  </si>
  <si>
    <t>Total (75)</t>
  </si>
  <si>
    <t>1ª Sessão</t>
  </si>
  <si>
    <t>Rodada 1</t>
  </si>
  <si>
    <t>Rodada 2</t>
  </si>
  <si>
    <t>Rodada 3</t>
  </si>
  <si>
    <t>2ª Sessão</t>
  </si>
  <si>
    <t>em vermelho: melhores times</t>
  </si>
  <si>
    <t>Time A - Lévi-Stress</t>
  </si>
  <si>
    <t>Time B - Benjamin, não o Sapir</t>
  </si>
  <si>
    <t>Time C - Criatividade left the chat</t>
  </si>
  <si>
    <t>Time D - Não grite, Saussure</t>
  </si>
  <si>
    <t>Time E - Mlecz</t>
  </si>
  <si>
    <t>Time F - 风 - fēng</t>
  </si>
  <si>
    <t>Sessão Única</t>
  </si>
  <si>
    <t>Rodada 4</t>
  </si>
  <si>
    <t>Time no Debate Final</t>
  </si>
  <si>
    <t>EBA Time 1 - Uhuull</t>
  </si>
  <si>
    <t>EBA Time 2 - Equipe dos Bacanas Agoniados</t>
  </si>
  <si>
    <t>CDF Time 1</t>
  </si>
  <si>
    <t>CDF Time 2 - Caldo De Feijão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</si>
</sst>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2">
    <font>
      <sz val="10.0"/>
      <color rgb="FF000000"/>
      <name val="Arial"/>
      <scheme val="minor"/>
    </font>
    <font>
      <b/>
      <color theme="1"/>
      <name val="Proxima Nova"/>
    </font>
    <font>
      <b/>
      <color rgb="FFFFFFFF"/>
      <name val="Proxima Nova"/>
    </font>
    <font>
      <sz val="11.0"/>
      <color rgb="FF990000"/>
      <name val="Proxima Nova"/>
    </font>
    <font>
      <color rgb="FF434343"/>
      <name val="Proxima Nova"/>
    </font>
    <font>
      <color rgb="FF000000"/>
      <name val="Proxima Nova"/>
    </font>
    <font>
      <color theme="1"/>
      <name val="Proxima Nova"/>
    </font>
    <font>
      <color rgb="FF990000"/>
      <name val="Proxima Nova"/>
    </font>
    <font>
      <b/>
      <color rgb="FF990000"/>
      <name val="Proxima Nova"/>
    </font>
    <font>
      <b/>
      <sz val="11.0"/>
      <color rgb="FF990000"/>
      <name val="Proxima Nova"/>
    </font>
    <font>
      <sz val="11.0"/>
      <color theme="1"/>
      <name val="Proxima Nova"/>
    </font>
    <font>
      <b/>
      <color theme="1"/>
      <name val="Arial"/>
    </font>
    <font>
      <color rgb="FF000000"/>
      <name val="Arial"/>
    </font>
    <font>
      <b/>
      <u/>
      <color rgb="FF990000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  <font>
      <b/>
      <sz val="11.0"/>
      <color rgb="FFFFFFFF"/>
      <name val="Proxima Nova"/>
    </font>
    <font>
      <sz val="11.0"/>
      <color rgb="FFFFFFFF"/>
      <name val="Proxima Nova"/>
    </font>
    <font>
      <sz val="10.0"/>
      <color rgb="FFFFFFFF"/>
      <name val="Proxima Nova"/>
    </font>
    <font>
      <b/>
      <sz val="11.0"/>
      <color theme="1"/>
      <name val="Arial"/>
    </font>
    <font>
      <sz val="10.0"/>
      <color theme="1"/>
      <name val="Arial"/>
    </font>
    <font/>
    <font>
      <sz val="10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000000"/>
      <name val="Proxima Nova"/>
    </font>
    <font>
      <sz val="11.0"/>
      <color rgb="FF000000"/>
      <name val="Proxima Nova"/>
    </font>
    <font>
      <b/>
      <sz val="11.0"/>
      <color theme="1"/>
      <name val="Proxima Nova"/>
    </font>
    <font>
      <b/>
      <i/>
      <sz val="11.0"/>
      <color theme="1"/>
      <name val="Proxima Nova"/>
    </font>
    <font>
      <b/>
      <i/>
      <sz val="11.0"/>
      <color rgb="FF990000"/>
      <name val="Proxima Nova"/>
    </font>
    <font>
      <b/>
      <color rgb="FF990000"/>
      <name val="Arial"/>
    </font>
  </fonts>
  <fills count="26">
    <fill>
      <patternFill patternType="none"/>
    </fill>
    <fill>
      <patternFill patternType="lightGray"/>
    </fill>
    <fill>
      <patternFill patternType="solid">
        <fgColor rgb="FFCCA677"/>
        <bgColor rgb="FFCCA677"/>
      </patternFill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8F2EB"/>
        <bgColor rgb="FFF8F2EB"/>
      </patternFill>
    </fill>
    <fill>
      <patternFill patternType="solid">
        <fgColor rgb="FFF3F3F3"/>
        <bgColor rgb="FFF3F3F3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</fills>
  <borders count="2">
    <border/>
    <border>
      <left style="thin">
        <color rgb="FF999999"/>
      </left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2" fontId="1" numFmtId="0" xfId="0" applyAlignment="1" applyFont="1">
      <alignment horizontal="center" readingOrder="0" shrinkToFit="0" vertical="center" wrapText="1"/>
    </xf>
    <xf borderId="0" fillId="3" fontId="1" numFmtId="0" xfId="0" applyAlignment="1" applyFill="1" applyFont="1">
      <alignment horizontal="center" readingOrder="0" shrinkToFit="0" vertical="center" wrapText="1"/>
    </xf>
    <xf borderId="0" fillId="4" fontId="1" numFmtId="0" xfId="0" applyAlignment="1" applyFill="1" applyFont="1">
      <alignment horizontal="center" readingOrder="0" shrinkToFit="0" vertical="center" wrapText="1"/>
    </xf>
    <xf borderId="0" fillId="5" fontId="1" numFmtId="0" xfId="0" applyAlignment="1" applyFill="1" applyFont="1">
      <alignment horizontal="center" readingOrder="0" shrinkToFit="0" vertical="center" wrapText="1"/>
    </xf>
    <xf borderId="0" fillId="6" fontId="1" numFmtId="0" xfId="0" applyAlignment="1" applyFill="1" applyFont="1">
      <alignment horizontal="center" readingOrder="0" shrinkToFit="0" vertical="center" wrapText="1"/>
    </xf>
    <xf borderId="0" fillId="7" fontId="1" numFmtId="0" xfId="0" applyAlignment="1" applyFill="1" applyFont="1">
      <alignment horizontal="center" readingOrder="0" shrinkToFit="0" vertical="center" wrapText="1"/>
    </xf>
    <xf borderId="0" fillId="8" fontId="2" numFmtId="0" xfId="0" applyAlignment="1" applyFill="1" applyFont="1">
      <alignment horizontal="center" readingOrder="0" shrinkToFit="0" vertical="center" wrapText="1"/>
    </xf>
    <xf borderId="0" fillId="9" fontId="3" numFmtId="0" xfId="0" applyAlignment="1" applyFill="1" applyFont="1">
      <alignment shrinkToFit="0" vertical="center" wrapText="0"/>
    </xf>
    <xf borderId="0" fillId="9" fontId="4" numFmtId="0" xfId="0" applyAlignment="1" applyFont="1">
      <alignment shrinkToFit="0" vertical="center" wrapText="1"/>
    </xf>
    <xf borderId="0" fillId="9" fontId="4" numFmtId="0" xfId="0" applyAlignment="1" applyFont="1">
      <alignment horizontal="center" shrinkToFit="0" vertical="center" wrapText="1"/>
    </xf>
    <xf borderId="0" fillId="9" fontId="4" numFmtId="0" xfId="0" applyAlignment="1" applyFont="1">
      <alignment readingOrder="0" shrinkToFit="0" vertical="center" wrapText="0"/>
    </xf>
    <xf borderId="0" fillId="10" fontId="1" numFmtId="164" xfId="0" applyAlignment="1" applyFill="1" applyFont="1" applyNumberFormat="1">
      <alignment horizontal="center" shrinkToFit="0" vertical="center" wrapText="1"/>
    </xf>
    <xf borderId="0" fillId="11" fontId="5" numFmtId="0" xfId="0" applyAlignment="1" applyFill="1" applyFont="1">
      <alignment shrinkToFit="0" vertical="center" wrapText="1"/>
    </xf>
    <xf borderId="0" fillId="12" fontId="1" numFmtId="0" xfId="0" applyAlignment="1" applyFill="1" applyFont="1">
      <alignment horizontal="center" shrinkToFit="0" vertical="center" wrapText="1"/>
    </xf>
    <xf borderId="0" fillId="13" fontId="6" numFmtId="0" xfId="0" applyAlignment="1" applyFill="1" applyFont="1">
      <alignment shrinkToFit="0" vertical="center" wrapText="1"/>
    </xf>
    <xf borderId="0" fillId="13" fontId="6" numFmtId="0" xfId="0" applyAlignment="1" applyFont="1">
      <alignment horizontal="center" shrinkToFit="0" vertical="center" wrapText="1"/>
    </xf>
    <xf borderId="0" fillId="13" fontId="6" numFmtId="164" xfId="0" applyAlignment="1" applyFont="1" applyNumberFormat="1">
      <alignment horizontal="center" shrinkToFit="0" vertical="center" wrapText="1"/>
    </xf>
    <xf borderId="0" fillId="14" fontId="1" numFmtId="164" xfId="0" applyAlignment="1" applyFill="1" applyFont="1" applyNumberFormat="1">
      <alignment horizontal="center" shrinkToFit="0" vertical="center" wrapText="1"/>
    </xf>
    <xf borderId="0" fillId="15" fontId="6" numFmtId="164" xfId="0" applyAlignment="1" applyFill="1" applyFont="1" applyNumberFormat="1">
      <alignment horizontal="center" shrinkToFit="0" vertical="center" wrapText="1"/>
    </xf>
    <xf borderId="0" fillId="16" fontId="1" numFmtId="164" xfId="0" applyAlignment="1" applyFill="1" applyFont="1" applyNumberFormat="1">
      <alignment horizontal="center" shrinkToFit="0" vertical="center" wrapText="1"/>
    </xf>
    <xf borderId="0" fillId="17" fontId="6" numFmtId="0" xfId="0" applyAlignment="1" applyFill="1" applyFont="1">
      <alignment horizontal="center" shrinkToFit="0" vertical="center" wrapText="1"/>
    </xf>
    <xf borderId="0" fillId="17" fontId="6" numFmtId="164" xfId="0" applyAlignment="1" applyFont="1" applyNumberFormat="1">
      <alignment horizontal="center" shrinkToFit="0" vertical="center" wrapText="1"/>
    </xf>
    <xf borderId="0" fillId="17" fontId="7" numFmtId="164" xfId="0" applyAlignment="1" applyFont="1" applyNumberFormat="1">
      <alignment horizontal="center" shrinkToFit="0" vertical="center" wrapText="1"/>
    </xf>
    <xf borderId="0" fillId="18" fontId="1" numFmtId="164" xfId="0" applyAlignment="1" applyFill="1" applyFont="1" applyNumberFormat="1">
      <alignment horizontal="center" shrinkToFit="0" vertical="center" wrapText="1"/>
    </xf>
    <xf borderId="0" fillId="19" fontId="1" numFmtId="164" xfId="0" applyAlignment="1" applyFill="1" applyFont="1" applyNumberFormat="1">
      <alignment horizontal="center" readingOrder="0" shrinkToFit="0" vertical="center" wrapText="1"/>
    </xf>
    <xf borderId="0" fillId="20" fontId="3" numFmtId="0" xfId="0" applyAlignment="1" applyFill="1" applyFont="1">
      <alignment shrinkToFit="0" vertical="center" wrapText="0"/>
    </xf>
    <xf borderId="0" fillId="20" fontId="4" numFmtId="0" xfId="0" applyAlignment="1" applyFont="1">
      <alignment shrinkToFit="0" vertical="center" wrapText="1"/>
    </xf>
    <xf borderId="0" fillId="20" fontId="4" numFmtId="0" xfId="0" applyAlignment="1" applyFont="1">
      <alignment horizontal="center" shrinkToFit="0" vertical="center" wrapText="1"/>
    </xf>
    <xf borderId="0" fillId="20" fontId="4" numFmtId="0" xfId="0" applyAlignment="1" applyFont="1">
      <alignment readingOrder="0" shrinkToFit="0" vertical="center" wrapText="0"/>
    </xf>
    <xf borderId="0" fillId="11" fontId="8" numFmtId="0" xfId="0" applyAlignment="1" applyFont="1">
      <alignment shrinkToFit="0" vertical="center" wrapText="1"/>
    </xf>
    <xf borderId="0" fillId="15" fontId="9" numFmtId="164" xfId="0" applyAlignment="1" applyFont="1" applyNumberFormat="1">
      <alignment horizontal="center" shrinkToFit="0" vertical="center" wrapText="1"/>
    </xf>
    <xf borderId="0" fillId="17" fontId="8" numFmtId="0" xfId="0" applyAlignment="1" applyFont="1">
      <alignment horizontal="center" shrinkToFit="0" vertical="center" wrapText="1"/>
    </xf>
    <xf borderId="0" fillId="9" fontId="3" numFmtId="0" xfId="0" applyAlignment="1" applyFont="1">
      <alignment shrinkToFit="0" vertical="center" wrapText="0"/>
    </xf>
    <xf borderId="0" fillId="13" fontId="8" numFmtId="0" xfId="0" applyAlignment="1" applyFont="1">
      <alignment shrinkToFit="0" vertical="center" wrapText="1"/>
    </xf>
    <xf borderId="0" fillId="9" fontId="3" numFmtId="0" xfId="0" applyAlignment="1" applyFont="1">
      <alignment readingOrder="0" shrinkToFit="0" vertical="center" wrapText="0"/>
    </xf>
    <xf borderId="0" fillId="20" fontId="3" numFmtId="0" xfId="0" applyAlignment="1" applyFont="1">
      <alignment readingOrder="0" shrinkToFit="0" vertical="center" wrapText="0"/>
    </xf>
    <xf borderId="0" fillId="20" fontId="3" numFmtId="0" xfId="0" applyAlignment="1" applyFont="1">
      <alignment shrinkToFit="0" vertical="center" wrapText="0"/>
    </xf>
    <xf borderId="0" fillId="20" fontId="10" numFmtId="0" xfId="0" applyAlignment="1" applyFont="1">
      <alignment shrinkToFit="0" vertical="center" wrapText="0"/>
    </xf>
    <xf borderId="0" fillId="9" fontId="10" numFmtId="0" xfId="0" applyAlignment="1" applyFont="1">
      <alignment shrinkToFit="0" vertical="center" wrapText="0"/>
    </xf>
    <xf borderId="0" fillId="9" fontId="4" numFmtId="0" xfId="0" applyAlignment="1" applyFont="1">
      <alignment readingOrder="0" shrinkToFit="0" vertical="center" wrapText="1"/>
    </xf>
    <xf borderId="0" fillId="13" fontId="6" numFmtId="0" xfId="0" applyAlignment="1" applyFont="1">
      <alignment horizontal="center" readingOrder="0" shrinkToFit="0" vertical="center" wrapText="1"/>
    </xf>
    <xf borderId="0" fillId="15" fontId="11" numFmtId="0" xfId="0" applyAlignment="1" applyFont="1">
      <alignment vertical="center"/>
    </xf>
    <xf borderId="0" fillId="15" fontId="11" numFmtId="0" xfId="0" applyAlignment="1" applyFont="1">
      <alignment readingOrder="0" vertical="center"/>
    </xf>
    <xf borderId="0" fillId="15" fontId="11" numFmtId="0" xfId="0" applyAlignment="1" applyFont="1">
      <alignment horizontal="center" vertical="center"/>
    </xf>
    <xf borderId="0" fillId="0" fontId="12" numFmtId="0" xfId="0" applyFont="1"/>
    <xf borderId="0" fillId="19" fontId="13" numFmtId="0" xfId="0" applyAlignment="1" applyFont="1">
      <alignment readingOrder="0"/>
    </xf>
    <xf borderId="0" fillId="21" fontId="14" numFmtId="0" xfId="0" applyAlignment="1" applyFill="1" applyFont="1">
      <alignment readingOrder="0"/>
    </xf>
    <xf borderId="0" fillId="9" fontId="14" numFmtId="0" xfId="0" applyFont="1"/>
    <xf borderId="0" fillId="0" fontId="11" numFmtId="0" xfId="0" applyAlignment="1" applyFont="1">
      <alignment horizontal="center"/>
    </xf>
    <xf borderId="0" fillId="19" fontId="15" numFmtId="0" xfId="0" applyAlignment="1" applyFont="1">
      <alignment readingOrder="0"/>
    </xf>
    <xf borderId="0" fillId="21" fontId="14" numFmtId="0" xfId="0" applyFont="1"/>
    <xf borderId="0" fillId="9" fontId="12" numFmtId="0" xfId="0" applyFont="1"/>
    <xf borderId="0" fillId="19" fontId="16" numFmtId="0" xfId="0" applyFont="1"/>
    <xf borderId="0" fillId="0" fontId="12" numFmtId="0" xfId="0" applyAlignment="1" applyFont="1">
      <alignment readingOrder="0"/>
    </xf>
    <xf borderId="0" fillId="22" fontId="17" numFmtId="0" xfId="0" applyAlignment="1" applyFill="1" applyFont="1">
      <alignment horizontal="left" readingOrder="0" shrinkToFit="0" vertical="center" wrapText="0"/>
    </xf>
    <xf borderId="0" fillId="22" fontId="17" numFmtId="0" xfId="0" applyAlignment="1" applyFont="1">
      <alignment horizontal="center" readingOrder="0" shrinkToFit="0" vertical="center" wrapText="0"/>
    </xf>
    <xf borderId="0" fillId="22" fontId="18" numFmtId="0" xfId="0" applyAlignment="1" applyFont="1">
      <alignment horizontal="left" readingOrder="0" shrinkToFit="0" vertical="center" wrapText="1"/>
    </xf>
    <xf borderId="1" fillId="22" fontId="17" numFmtId="0" xfId="0" applyAlignment="1" applyBorder="1" applyFont="1">
      <alignment horizontal="left" readingOrder="0" shrinkToFit="0" vertical="center" wrapText="1"/>
    </xf>
    <xf borderId="0" fillId="22" fontId="19" numFmtId="0" xfId="0" applyAlignment="1" applyFont="1">
      <alignment horizontal="left" readingOrder="0" shrinkToFit="0" vertical="center" wrapText="1"/>
    </xf>
    <xf borderId="1" fillId="22" fontId="17" numFmtId="0" xfId="0" applyAlignment="1" applyBorder="1" applyFont="1">
      <alignment readingOrder="0" shrinkToFit="0" wrapText="1"/>
    </xf>
    <xf borderId="0" fillId="22" fontId="19" numFmtId="0" xfId="0" applyAlignment="1" applyFont="1">
      <alignment horizontal="center" readingOrder="0" shrinkToFit="0" vertical="center" wrapText="1"/>
    </xf>
    <xf borderId="0" fillId="9" fontId="14" numFmtId="0" xfId="0" applyAlignment="1" applyFont="1">
      <alignment readingOrder="0" shrinkToFit="0" vertical="center" wrapText="0"/>
    </xf>
    <xf borderId="0" fillId="9" fontId="10" numFmtId="0" xfId="0" applyAlignment="1" applyFont="1">
      <alignment horizontal="center" readingOrder="0" shrinkToFit="0" vertical="center" wrapText="0"/>
    </xf>
    <xf borderId="0" fillId="9" fontId="10" numFmtId="0" xfId="0" applyAlignment="1" applyFont="1">
      <alignment horizontal="left" shrinkToFit="0" vertical="center" wrapText="1"/>
    </xf>
    <xf borderId="1" fillId="9" fontId="20" numFmtId="164" xfId="0" applyAlignment="1" applyBorder="1" applyFont="1" applyNumberFormat="1">
      <alignment horizontal="center" shrinkToFit="0" vertical="center" wrapText="1"/>
    </xf>
    <xf borderId="1" fillId="9" fontId="11" numFmtId="0" xfId="0" applyAlignment="1" applyBorder="1" applyFont="1">
      <alignment horizontal="center" shrinkToFit="0" vertical="center" wrapText="1"/>
    </xf>
    <xf borderId="0" fillId="9" fontId="21" numFmtId="0" xfId="0" applyAlignment="1" applyFont="1">
      <alignment horizontal="center" readingOrder="0" shrinkToFit="0" vertical="center" wrapText="1"/>
    </xf>
    <xf borderId="1" fillId="9" fontId="11" numFmtId="164" xfId="0" applyAlignment="1" applyBorder="1" applyFont="1" applyNumberFormat="1">
      <alignment horizontal="center" shrinkToFit="0" vertical="center" wrapText="1"/>
    </xf>
    <xf borderId="0" fillId="9" fontId="14" numFmtId="0" xfId="0" applyAlignment="1" applyFont="1">
      <alignment shrinkToFit="0" vertical="center" wrapText="0"/>
    </xf>
    <xf borderId="1" fillId="23" fontId="22" numFmtId="0" xfId="0" applyBorder="1" applyFill="1" applyFont="1"/>
    <xf borderId="1" fillId="9" fontId="22" numFmtId="0" xfId="0" applyBorder="1" applyFont="1"/>
    <xf borderId="0" fillId="9" fontId="11" numFmtId="0" xfId="0" applyAlignment="1" applyFont="1">
      <alignment readingOrder="0" shrinkToFit="0" vertical="center" wrapText="0"/>
    </xf>
    <xf borderId="0" fillId="23" fontId="11" numFmtId="0" xfId="0" applyAlignment="1" applyFont="1">
      <alignment readingOrder="0" shrinkToFit="0" vertical="center" wrapText="0"/>
    </xf>
    <xf borderId="0" fillId="23" fontId="10" numFmtId="0" xfId="0" applyAlignment="1" applyFont="1">
      <alignment horizontal="center" readingOrder="0" shrinkToFit="0" vertical="center" wrapText="0"/>
    </xf>
    <xf borderId="0" fillId="23" fontId="10" numFmtId="0" xfId="0" applyAlignment="1" applyFont="1">
      <alignment horizontal="left" shrinkToFit="0" vertical="center" wrapText="1"/>
    </xf>
    <xf borderId="1" fillId="23" fontId="20" numFmtId="164" xfId="0" applyAlignment="1" applyBorder="1" applyFont="1" applyNumberFormat="1">
      <alignment horizontal="center" shrinkToFit="0" vertical="center" wrapText="1"/>
    </xf>
    <xf borderId="1" fillId="23" fontId="11" numFmtId="0" xfId="0" applyAlignment="1" applyBorder="1" applyFont="1">
      <alignment horizontal="center" shrinkToFit="0" vertical="center" wrapText="1"/>
    </xf>
    <xf borderId="0" fillId="23" fontId="21" numFmtId="0" xfId="0" applyAlignment="1" applyFont="1">
      <alignment horizontal="center" readingOrder="0" shrinkToFit="0" vertical="center" wrapText="1"/>
    </xf>
    <xf borderId="1" fillId="23" fontId="11" numFmtId="164" xfId="0" applyAlignment="1" applyBorder="1" applyFont="1" applyNumberFormat="1">
      <alignment horizontal="center" shrinkToFit="0" vertical="center" wrapText="1"/>
    </xf>
    <xf borderId="0" fillId="23" fontId="14" numFmtId="0" xfId="0" applyAlignment="1" applyFont="1">
      <alignment shrinkToFit="0" vertical="center" wrapText="0"/>
    </xf>
    <xf borderId="0" fillId="23" fontId="14" numFmtId="0" xfId="0" applyAlignment="1" applyFont="1">
      <alignment readingOrder="0" shrinkToFit="0" vertical="center" wrapText="0"/>
    </xf>
    <xf borderId="0" fillId="9" fontId="9" numFmtId="0" xfId="0" applyAlignment="1" applyFont="1">
      <alignment horizontal="left" shrinkToFit="0" vertical="center" wrapText="1"/>
    </xf>
    <xf borderId="0" fillId="9" fontId="11" numFmtId="0" xfId="0" applyAlignment="1" applyFont="1">
      <alignment shrinkToFit="0" vertical="center" wrapText="0"/>
    </xf>
    <xf borderId="0" fillId="23" fontId="11" numFmtId="0" xfId="0" applyAlignment="1" applyFont="1">
      <alignment shrinkToFit="0" vertical="center" wrapText="0"/>
    </xf>
    <xf borderId="0" fillId="9" fontId="23" numFmtId="0" xfId="0" applyAlignment="1" applyFont="1">
      <alignment horizontal="center" readingOrder="0" shrinkToFit="0" vertical="center" wrapText="1"/>
    </xf>
    <xf borderId="0" fillId="23" fontId="20" numFmtId="164" xfId="0" applyAlignment="1" applyFont="1" applyNumberFormat="1">
      <alignment horizontal="center" shrinkToFit="0" vertical="center" wrapText="1"/>
    </xf>
    <xf borderId="0" fillId="23" fontId="11" numFmtId="0" xfId="0" applyAlignment="1" applyFont="1">
      <alignment horizontal="center" shrinkToFit="0" vertical="center" wrapText="1"/>
    </xf>
    <xf borderId="0" fillId="23" fontId="11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4" numFmtId="0" xfId="0" applyAlignment="1" applyFont="1">
      <alignment readingOrder="0"/>
    </xf>
    <xf borderId="0" fillId="0" fontId="25" numFmtId="0" xfId="0" applyAlignment="1" applyFont="1">
      <alignment readingOrder="0"/>
    </xf>
    <xf borderId="0" fillId="9" fontId="10" numFmtId="0" xfId="0" applyAlignment="1" applyFont="1">
      <alignment vertical="center"/>
    </xf>
    <xf borderId="0" fillId="0" fontId="25" numFmtId="2" xfId="0" applyAlignment="1" applyFont="1" applyNumberFormat="1">
      <alignment horizontal="center"/>
    </xf>
    <xf borderId="0" fillId="0" fontId="25" numFmtId="2" xfId="0" applyAlignment="1" applyFont="1" applyNumberFormat="1">
      <alignment readingOrder="0"/>
    </xf>
    <xf borderId="0" fillId="17" fontId="10" numFmtId="0" xfId="0" applyAlignment="1" applyFont="1">
      <alignment shrinkToFit="0" vertical="center" wrapText="1"/>
    </xf>
    <xf borderId="0" fillId="0" fontId="25" numFmtId="2" xfId="0" applyFont="1" applyNumberFormat="1"/>
    <xf borderId="0" fillId="17" fontId="10" numFmtId="0" xfId="0" applyAlignment="1" applyFont="1">
      <alignment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25" numFmtId="0" xfId="0" applyFont="1"/>
    <xf borderId="0" fillId="0" fontId="25" numFmtId="0" xfId="0" applyAlignment="1" applyFont="1">
      <alignment horizontal="center"/>
    </xf>
    <xf borderId="0" fillId="9" fontId="14" numFmtId="0" xfId="0" applyAlignment="1" applyFont="1">
      <alignment horizontal="right" vertical="bottom"/>
    </xf>
    <xf borderId="0" fillId="9" fontId="14" numFmtId="2" xfId="0" applyAlignment="1" applyFont="1" applyNumberFormat="1">
      <alignment horizontal="right" vertical="bottom"/>
    </xf>
    <xf borderId="0" fillId="9" fontId="26" numFmtId="0" xfId="0" applyAlignment="1" applyFont="1">
      <alignment horizontal="center" vertical="bottom"/>
    </xf>
    <xf borderId="0" fillId="9" fontId="12" numFmtId="0" xfId="0" applyAlignment="1" applyFont="1">
      <alignment vertical="bottom"/>
    </xf>
    <xf borderId="0" fillId="9" fontId="26" numFmtId="0" xfId="0" applyAlignment="1" applyFont="1">
      <alignment vertical="bottom"/>
    </xf>
    <xf borderId="0" fillId="9" fontId="10" numFmtId="0" xfId="0" applyAlignment="1" applyFont="1">
      <alignment vertical="bottom"/>
    </xf>
    <xf borderId="0" fillId="9" fontId="10" numFmtId="0" xfId="0" applyAlignment="1" applyFont="1">
      <alignment horizontal="center" vertical="bottom"/>
    </xf>
    <xf borderId="0" fillId="9" fontId="27" numFmtId="0" xfId="0" applyAlignment="1" applyFont="1">
      <alignment horizontal="center" vertical="bottom"/>
    </xf>
    <xf borderId="0" fillId="9" fontId="27" numFmtId="0" xfId="0" applyAlignment="1" applyFont="1">
      <alignment vertical="bottom"/>
    </xf>
    <xf borderId="0" fillId="9" fontId="10" numFmtId="0" xfId="0" applyAlignment="1" applyFont="1">
      <alignment horizontal="center" readingOrder="0" vertical="bottom"/>
    </xf>
    <xf borderId="0" fillId="9" fontId="14" numFmtId="0" xfId="0" applyAlignment="1" applyFont="1">
      <alignment vertical="bottom"/>
    </xf>
    <xf borderId="0" fillId="9" fontId="10" numFmtId="0" xfId="0" applyAlignment="1" applyFont="1">
      <alignment readingOrder="0" vertical="bottom"/>
    </xf>
    <xf borderId="0" fillId="9" fontId="25" numFmtId="0" xfId="0" applyFont="1"/>
    <xf borderId="0" fillId="0" fontId="25" numFmtId="0" xfId="0" applyAlignment="1" applyFont="1">
      <alignment readingOrder="0" shrinkToFit="0" wrapText="1"/>
    </xf>
    <xf borderId="0" fillId="24" fontId="28" numFmtId="0" xfId="0" applyAlignment="1" applyFill="1" applyFont="1">
      <alignment horizontal="center"/>
    </xf>
    <xf borderId="0" fillId="24" fontId="28" numFmtId="0" xfId="0" applyAlignment="1" applyFont="1">
      <alignment horizontal="center" readingOrder="0"/>
    </xf>
    <xf borderId="0" fillId="24" fontId="29" numFmtId="2" xfId="0" applyAlignment="1" applyFont="1" applyNumberFormat="1">
      <alignment horizontal="center" readingOrder="0" vertical="center"/>
    </xf>
    <xf borderId="0" fillId="24" fontId="29" numFmtId="2" xfId="0" applyAlignment="1" applyFont="1" applyNumberFormat="1">
      <alignment horizontal="center" readingOrder="0"/>
    </xf>
    <xf borderId="0" fillId="24" fontId="29" numFmtId="0" xfId="0" applyAlignment="1" applyFont="1">
      <alignment horizontal="center" readingOrder="0"/>
    </xf>
    <xf borderId="0" fillId="24" fontId="29" numFmtId="0" xfId="0" applyAlignment="1" applyFont="1">
      <alignment horizontal="center"/>
    </xf>
    <xf borderId="0" fillId="24" fontId="30" numFmtId="0" xfId="0" applyAlignment="1" applyFont="1">
      <alignment horizontal="center" readingOrder="0"/>
    </xf>
    <xf borderId="0" fillId="25" fontId="14" numFmtId="0" xfId="0" applyAlignment="1" applyFill="1" applyFont="1">
      <alignment vertical="bottom"/>
    </xf>
    <xf borderId="0" fillId="25" fontId="14" numFmtId="0" xfId="0" applyAlignment="1" applyFont="1">
      <alignment readingOrder="0" vertical="bottom"/>
    </xf>
    <xf borderId="0" fillId="25" fontId="11" numFmtId="2" xfId="0" applyAlignment="1" applyFont="1" applyNumberFormat="1">
      <alignment horizontal="center" readingOrder="0" vertical="center"/>
    </xf>
    <xf borderId="0" fillId="25" fontId="14" numFmtId="2" xfId="0" applyAlignment="1" applyFont="1" applyNumberFormat="1">
      <alignment horizontal="center" readingOrder="0" vertical="center"/>
    </xf>
    <xf borderId="0" fillId="25" fontId="14" numFmtId="0" xfId="0" applyAlignment="1" applyFont="1">
      <alignment horizontal="center" readingOrder="0" vertical="center"/>
    </xf>
    <xf borderId="0" fillId="9" fontId="14" numFmtId="0" xfId="0" applyAlignment="1" applyFont="1">
      <alignment readingOrder="0" vertical="bottom"/>
    </xf>
    <xf borderId="0" fillId="9" fontId="11" numFmtId="2" xfId="0" applyAlignment="1" applyFont="1" applyNumberFormat="1">
      <alignment horizontal="center" readingOrder="0" vertical="center"/>
    </xf>
    <xf borderId="0" fillId="9" fontId="14" numFmtId="2" xfId="0" applyAlignment="1" applyFont="1" applyNumberFormat="1">
      <alignment horizontal="center" readingOrder="0" vertical="center"/>
    </xf>
    <xf borderId="0" fillId="9" fontId="14" numFmtId="0" xfId="0" applyAlignment="1" applyFont="1">
      <alignment horizontal="center" readingOrder="0" vertical="center"/>
    </xf>
    <xf borderId="0" fillId="25" fontId="31" numFmtId="0" xfId="0" applyAlignment="1" applyFont="1">
      <alignment readingOrder="0" vertical="bottom"/>
    </xf>
    <xf borderId="0" fillId="9" fontId="31" numFmtId="0" xfId="0" applyAlignment="1" applyFont="1">
      <alignment readingOrder="0" vertical="bottom"/>
    </xf>
    <xf borderId="0" fillId="25" fontId="14" numFmtId="164" xfId="0" applyAlignment="1" applyFont="1" applyNumberFormat="1">
      <alignment horizontal="center" readingOrder="0" vertical="center"/>
    </xf>
    <xf borderId="0" fillId="0" fontId="14" numFmtId="164" xfId="0" applyAlignment="1" applyFont="1" applyNumberFormat="1">
      <alignment horizontal="center"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CCA677"/>
          <bgColor rgb="FFCCA67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</dxfs>
  <tableStyles count="4">
    <tableStyle count="3" pivot="0" name="P1-style">
      <tableStyleElement dxfId="1" type="headerRow"/>
      <tableStyleElement dxfId="2" type="firstRowStripe"/>
      <tableStyleElement dxfId="3" type="secondRowStripe"/>
    </tableStyle>
    <tableStyle count="3" pivot="0" name="P2-style">
      <tableStyleElement dxfId="1" type="headerRow"/>
      <tableStyleElement dxfId="2" type="firstRowStripe"/>
      <tableStyleElement dxfId="3" type="secondRowStripe"/>
    </tableStyle>
    <tableStyle count="3" pivot="0" name="P3-style">
      <tableStyleElement dxfId="1" type="headerRow"/>
      <tableStyleElement dxfId="2" type="firstRowStripe"/>
      <tableStyleElement dxfId="3" type="secondRowStripe"/>
    </tableStyle>
    <tableStyle count="3" pivot="0" name="P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X36" displayName="Table_1" name="Table_1" id="1">
  <tableColumns count="2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</tableColumns>
  <tableStyleInfo name="P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:X36" displayName="Table_2" name="Table_2" id="2">
  <tableColumns count="2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</tableColumns>
  <tableStyleInfo name="P2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:Z36" displayName="Table_3" name="Table_3" id="3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P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:Z36" displayName="Table_4" name="Table_4" id="4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P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pt.wikipedia.org/wiki/L%C3%ADngua_bumthang" TargetMode="External"/><Relationship Id="rId22" Type="http://schemas.openxmlformats.org/officeDocument/2006/relationships/hyperlink" Target="https://pt.wikipedia.org/w/index.php?title=L%C3%ADngua_Ngoni" TargetMode="External"/><Relationship Id="rId21" Type="http://schemas.openxmlformats.org/officeDocument/2006/relationships/hyperlink" Target="https://pt.wikipedia.org/wiki/L%C3%ADngua_kano%C3%AA" TargetMode="External"/><Relationship Id="rId24" Type="http://schemas.openxmlformats.org/officeDocument/2006/relationships/hyperlink" Target="https://pt.wikipedia.org/wiki/L%C3%ADngua_garo" TargetMode="External"/><Relationship Id="rId23" Type="http://schemas.openxmlformats.org/officeDocument/2006/relationships/hyperlink" Target="https://pt.wikipedia.org/wiki/L%C3%ADngua_yat%C3%AA" TargetMode="External"/><Relationship Id="rId1" Type="http://schemas.openxmlformats.org/officeDocument/2006/relationships/hyperlink" Target="https://pt.wikipedia.org/wiki/S%C3%A1mi_do_Norte" TargetMode="External"/><Relationship Id="rId2" Type="http://schemas.openxmlformats.org/officeDocument/2006/relationships/hyperlink" Target="https://pt.wikipedia.org/wiki/L%C3%ADngua_mundurucu" TargetMode="External"/><Relationship Id="rId3" Type="http://schemas.openxmlformats.org/officeDocument/2006/relationships/hyperlink" Target="https://pt.wikipedia.org/wiki/L%C3%ADngua_Katukina-Kanamari" TargetMode="External"/><Relationship Id="rId4" Type="http://schemas.openxmlformats.org/officeDocument/2006/relationships/hyperlink" Target="https://pt.wikipedia.org/wiki/L%C3%ADngua_Tapayuna_(Kajkwakratxi)" TargetMode="External"/><Relationship Id="rId9" Type="http://schemas.openxmlformats.org/officeDocument/2006/relationships/hyperlink" Target="https://pt.wikipedia.org/wiki/L%C3%ADngua_waimiri-atroari" TargetMode="External"/><Relationship Id="rId26" Type="http://schemas.openxmlformats.org/officeDocument/2006/relationships/hyperlink" Target="https://pt.wikipedia.org/wiki/L%C3%ADngua_juruna" TargetMode="External"/><Relationship Id="rId25" Type="http://schemas.openxmlformats.org/officeDocument/2006/relationships/hyperlink" Target="https://pt.wikipedia.org/wiki/L%C3%ADngua_laociana" TargetMode="External"/><Relationship Id="rId28" Type="http://schemas.openxmlformats.org/officeDocument/2006/relationships/hyperlink" Target="https://pt.wikipedia.org/wiki/L%C3%ADngua_cantonesa" TargetMode="External"/><Relationship Id="rId27" Type="http://schemas.openxmlformats.org/officeDocument/2006/relationships/hyperlink" Target="https://pt.wikipedia.org/wiki/L%C3%ADngua_manesa" TargetMode="External"/><Relationship Id="rId5" Type="http://schemas.openxmlformats.org/officeDocument/2006/relationships/hyperlink" Target="https://pt.wikipedia.org/wiki/Lingua_panar%C3%A1" TargetMode="External"/><Relationship Id="rId6" Type="http://schemas.openxmlformats.org/officeDocument/2006/relationships/hyperlink" Target="https://pt.wikipedia.org/wiki/L%C3%ADngua_acunts%C3%BA" TargetMode="External"/><Relationship Id="rId29" Type="http://schemas.openxmlformats.org/officeDocument/2006/relationships/hyperlink" Target="https://pt.wikipedia.org/wiki/L%C3%ADngua_iorub%C3%A1" TargetMode="External"/><Relationship Id="rId7" Type="http://schemas.openxmlformats.org/officeDocument/2006/relationships/hyperlink" Target="https://pt.wikipedia.org/wiki/L%C3%ADngua_indon%C3%A9sia" TargetMode="External"/><Relationship Id="rId8" Type="http://schemas.openxmlformats.org/officeDocument/2006/relationships/hyperlink" Target="https://pt.wikipedia.org/wiki/L%C3%ADngua_maxacali" TargetMode="External"/><Relationship Id="rId31" Type="http://schemas.openxmlformats.org/officeDocument/2006/relationships/hyperlink" Target="https://pt.wikipedia.org/wiki/L%C3%ADngua_havaiana" TargetMode="External"/><Relationship Id="rId30" Type="http://schemas.openxmlformats.org/officeDocument/2006/relationships/hyperlink" Target="https://pt.wikipedia.org/wiki/L%C3%ADngua_Mebengokre" TargetMode="External"/><Relationship Id="rId11" Type="http://schemas.openxmlformats.org/officeDocument/2006/relationships/hyperlink" Target="https://pt.wikipedia.org/wiki/L%C3%ADngua_macua" TargetMode="External"/><Relationship Id="rId33" Type="http://schemas.openxmlformats.org/officeDocument/2006/relationships/hyperlink" Target="https://pt.wikipedia.org/wiki/L%C3%ADngua_saban%C3%AA" TargetMode="External"/><Relationship Id="rId10" Type="http://schemas.openxmlformats.org/officeDocument/2006/relationships/hyperlink" Target="https://pt.wikipedia.org/wiki/L%C3%ADngua_bengali" TargetMode="External"/><Relationship Id="rId32" Type="http://schemas.openxmlformats.org/officeDocument/2006/relationships/hyperlink" Target="https://pt.wikipedia.org/wiki/Japhug" TargetMode="External"/><Relationship Id="rId13" Type="http://schemas.openxmlformats.org/officeDocument/2006/relationships/hyperlink" Target="https://pt.wikipedia.org/wiki/L%C3%ADngua_t%C3%A2mil" TargetMode="External"/><Relationship Id="rId35" Type="http://schemas.openxmlformats.org/officeDocument/2006/relationships/hyperlink" Target="https://pt.wikipedia.org/wiki/L%C3%ADngua_tuyuka" TargetMode="External"/><Relationship Id="rId12" Type="http://schemas.openxmlformats.org/officeDocument/2006/relationships/hyperlink" Target="https://pt.wikipedia.org/wiki/L%C3%ADngua_cass%C3%BAbia" TargetMode="External"/><Relationship Id="rId34" Type="http://schemas.openxmlformats.org/officeDocument/2006/relationships/hyperlink" Target="https://pt.wikipedia.org/wiki/L%C3%ADngua_zulu" TargetMode="External"/><Relationship Id="rId15" Type="http://schemas.openxmlformats.org/officeDocument/2006/relationships/hyperlink" Target="https://pt.wikipedia.org/wiki/L%C3%ADngua_alamblak" TargetMode="External"/><Relationship Id="rId14" Type="http://schemas.openxmlformats.org/officeDocument/2006/relationships/hyperlink" Target="https://pt.wikipedia.org/wiki/L%C3%ADngua_umbundo" TargetMode="External"/><Relationship Id="rId36" Type="http://schemas.openxmlformats.org/officeDocument/2006/relationships/drawing" Target="../drawings/drawing2.xml"/><Relationship Id="rId17" Type="http://schemas.openxmlformats.org/officeDocument/2006/relationships/hyperlink" Target="https://pt.wikipedia.org/wiki/L%C3%ADngua_matis" TargetMode="External"/><Relationship Id="rId16" Type="http://schemas.openxmlformats.org/officeDocument/2006/relationships/hyperlink" Target="https://pt.wikipedia.org/wiki/L%C3%ADngua_bambara" TargetMode="External"/><Relationship Id="rId19" Type="http://schemas.openxmlformats.org/officeDocument/2006/relationships/hyperlink" Target="https://pt.wikipedia.org/wiki/L%C3%ADngua_canaresa" TargetMode="External"/><Relationship Id="rId18" Type="http://schemas.openxmlformats.org/officeDocument/2006/relationships/hyperlink" Target="https://pt.wikipedia.org/wiki/Crioulo_de_Dam%C3%A3o_e_Diu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2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3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4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7.5"/>
    <col customWidth="1" min="2" max="2" width="20.63"/>
    <col customWidth="1" min="3" max="3" width="11.13"/>
    <col customWidth="1" min="4" max="4" width="28.63"/>
    <col customWidth="1" min="6" max="6" width="21.25"/>
    <col customWidth="1" min="7" max="7" width="12.25"/>
    <col customWidth="1" min="8" max="8" width="18.0"/>
    <col customWidth="1" min="18" max="18" width="16.25"/>
    <col customWidth="1" min="20" max="20" width="16.25"/>
    <col customWidth="1" min="23" max="23" width="22.13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</row>
    <row r="2">
      <c r="A2" s="9" t="s">
        <v>23</v>
      </c>
      <c r="B2" s="10" t="s">
        <v>24</v>
      </c>
      <c r="C2" s="11" t="s">
        <v>25</v>
      </c>
      <c r="D2" s="12" t="s">
        <v>26</v>
      </c>
      <c r="E2" s="13">
        <v>16.958333333333332</v>
      </c>
      <c r="F2" s="14" t="str">
        <f>VLOOKUP(A2,'Obelepédia'!A:B,2,FALSE)</f>
        <v>Língua acuntsú</v>
      </c>
      <c r="G2" s="15">
        <f>VLOOKUP(A2,'Obelepédia'!A:E,5,FALSE)</f>
        <v>28</v>
      </c>
      <c r="H2" s="16" t="str">
        <f>VLOOKUP(A2,Rolezinho!A:C,3,FALSE)</f>
        <v>Kitangana - Fitíu</v>
      </c>
      <c r="I2" s="17">
        <f>IFERROR(VLOOKUP(H2,Rolezinho!C:F,MATCH("Total dos Jurados (normalizada)",Rolezinho!C$1:W$1,0),FALSE), "--")</f>
        <v>52.2</v>
      </c>
      <c r="J2" s="18">
        <f>IFERROR(VLOOKUP(H2,Rolezinho!C:Z,MATCH("Total dos Times (normalizada)",Rolezinho!C$1:W$1,0),FALSE), "--")</f>
        <v>18.85714286</v>
      </c>
      <c r="K2" s="17">
        <f>VLOOKUP(A2,Rolezinho!A:B,2,FALSE)</f>
        <v>10</v>
      </c>
      <c r="L2" s="19">
        <f t="shared" ref="L2:L36" si="2">SUM(I2:K2)</f>
        <v>81.05714286</v>
      </c>
      <c r="M2" s="20">
        <f t="shared" ref="M2:P2" si="1">VLOOKUP($A2,indirect("P" &amp; RIGHT(LEFT(M$1,10),1) &amp; "!A:B"),2,FALSE)</f>
        <v>27</v>
      </c>
      <c r="N2" s="20">
        <f t="shared" si="1"/>
        <v>0</v>
      </c>
      <c r="O2" s="20">
        <f t="shared" si="1"/>
        <v>13.5</v>
      </c>
      <c r="P2" s="20">
        <f t="shared" si="1"/>
        <v>9</v>
      </c>
      <c r="Q2" s="21">
        <f t="shared" ref="Q2:Q36" si="4">SUM(M2:P2)</f>
        <v>49.5</v>
      </c>
      <c r="R2" s="22" t="str">
        <f>IFERROR(LEFT(VLOOKUP(A2,'D Geral'!A:B,2,FALSE),6), "--")</f>
        <v>Time B</v>
      </c>
      <c r="S2" s="23">
        <f>IFERROR(VLOOKUP(VLOOKUP(A2,'D Geral'!A:B,2,FALSE),'D Geral'!B:C,2,FALSE), "--")</f>
        <v>62.5</v>
      </c>
      <c r="T2" s="24" t="str">
        <f>IFERROR(LEFT(VLOOKUP(A2,'D Final'!A:B,2,FALSE),10), "--")</f>
        <v>EBA Time 1</v>
      </c>
      <c r="U2" s="23">
        <f>IFERROR(VLOOKUP(VLOOKUP(A2,'D Final'!A:B,2,FALSE),'D Final'!B:C,2,FALSE), "--")</f>
        <v>12</v>
      </c>
      <c r="V2" s="25">
        <f t="shared" ref="V2:V36" si="5">SUM(S2,U2)</f>
        <v>74.5</v>
      </c>
      <c r="W2" s="26">
        <f t="shared" ref="W2:W36" si="6">SUM(E2,G2,L2,Q2,V2)</f>
        <v>250.0154762</v>
      </c>
    </row>
    <row r="3">
      <c r="A3" s="27" t="s">
        <v>27</v>
      </c>
      <c r="B3" s="28" t="s">
        <v>28</v>
      </c>
      <c r="C3" s="29" t="s">
        <v>25</v>
      </c>
      <c r="D3" s="30" t="s">
        <v>29</v>
      </c>
      <c r="E3" s="13">
        <v>14.041666666666668</v>
      </c>
      <c r="F3" s="31" t="str">
        <f>VLOOKUP(A3,'Obelepédia'!A:B,2,FALSE)</f>
        <v>Língua Tapayuna</v>
      </c>
      <c r="G3" s="15">
        <f>VLOOKUP(A3,'Obelepédia'!A:E,5,FALSE)</f>
        <v>28</v>
      </c>
      <c r="H3" s="16" t="str">
        <f>VLOOKUP(A3,Rolezinho!A:C,3,FALSE)</f>
        <v>Kamulundu - Kinjenje</v>
      </c>
      <c r="I3" s="17">
        <f>IFERROR(VLOOKUP(H3,Rolezinho!C:F,MATCH("Total dos Jurados (normalizada)",Rolezinho!C$1:W$1,0),FALSE), "--")</f>
        <v>47.4</v>
      </c>
      <c r="J3" s="18">
        <f>IFERROR(VLOOKUP(H3,Rolezinho!C:Z,MATCH("Total dos Times (normalizada)",Rolezinho!C$1:W$1,0),FALSE), "--")</f>
        <v>17.42857143</v>
      </c>
      <c r="K3" s="17">
        <f>VLOOKUP(A3,Rolezinho!A:B,2,FALSE)</f>
        <v>9</v>
      </c>
      <c r="L3" s="19">
        <f t="shared" si="2"/>
        <v>73.82857143</v>
      </c>
      <c r="M3" s="32">
        <f t="shared" ref="M3:P3" si="3">VLOOKUP($A3,indirect("P" &amp; RIGHT(LEFT(M$1,10),1) &amp; "!A:B"),2,FALSE)</f>
        <v>28</v>
      </c>
      <c r="N3" s="20">
        <f t="shared" si="3"/>
        <v>4.5</v>
      </c>
      <c r="O3" s="20">
        <f t="shared" si="3"/>
        <v>10</v>
      </c>
      <c r="P3" s="20">
        <f t="shared" si="3"/>
        <v>13</v>
      </c>
      <c r="Q3" s="21">
        <f t="shared" si="4"/>
        <v>55.5</v>
      </c>
      <c r="R3" s="33" t="str">
        <f>IFERROR(LEFT(VLOOKUP(A3,'D Geral'!A:B,2,FALSE),6), "--")</f>
        <v>Time C</v>
      </c>
      <c r="S3" s="23">
        <f>IFERROR(VLOOKUP(VLOOKUP(A3,'D Geral'!A:B,2,FALSE),'D Geral'!B:C,2,FALSE), "--")</f>
        <v>65.41666667</v>
      </c>
      <c r="T3" s="23" t="str">
        <f>IFERROR(LEFT(VLOOKUP(A3,'D Final'!A:B,2,FALSE),10), "--")</f>
        <v>--</v>
      </c>
      <c r="U3" s="23" t="str">
        <f>IFERROR(VLOOKUP(VLOOKUP(A3,'D Final'!A:B,2,FALSE),'D Final'!B:C,2,FALSE), "--")</f>
        <v>--</v>
      </c>
      <c r="V3" s="25">
        <f t="shared" si="5"/>
        <v>65.41666667</v>
      </c>
      <c r="W3" s="26">
        <f t="shared" si="6"/>
        <v>236.7869048</v>
      </c>
    </row>
    <row r="4">
      <c r="A4" s="34" t="s">
        <v>30</v>
      </c>
      <c r="B4" s="10" t="s">
        <v>31</v>
      </c>
      <c r="C4" s="11" t="s">
        <v>32</v>
      </c>
      <c r="D4" s="12" t="s">
        <v>33</v>
      </c>
      <c r="E4" s="13">
        <v>16.604166666666668</v>
      </c>
      <c r="F4" s="14" t="str">
        <f>VLOOKUP(A4,'Obelepédia'!A:B,2,FALSE)</f>
        <v>Língua Alamblak</v>
      </c>
      <c r="G4" s="15">
        <f>VLOOKUP(A4,'Obelepédia'!A:E,5,FALSE)</f>
        <v>26</v>
      </c>
      <c r="H4" s="16" t="str">
        <f>VLOOKUP(A4,Rolezinho!A:C,3,FALSE)</f>
        <v>Masanganu - Ndunge</v>
      </c>
      <c r="I4" s="17">
        <f>IFERROR(VLOOKUP(H4,Rolezinho!C:F,MATCH("Total dos Jurados (normalizada)",Rolezinho!C$1:W$1,0),FALSE), "--")</f>
        <v>52.8</v>
      </c>
      <c r="J4" s="18">
        <f>IFERROR(VLOOKUP(H4,Rolezinho!C:Z,MATCH("Total dos Times (normalizada)",Rolezinho!C$1:W$1,0),FALSE), "--")</f>
        <v>19.42857143</v>
      </c>
      <c r="K4" s="17">
        <f>VLOOKUP(A4,Rolezinho!A:B,2,FALSE)</f>
        <v>10</v>
      </c>
      <c r="L4" s="19">
        <f t="shared" si="2"/>
        <v>82.22857143</v>
      </c>
      <c r="M4" s="20">
        <f t="shared" ref="M4:P4" si="7">VLOOKUP($A4,indirect("P" &amp; RIGHT(LEFT(M$1,10),1) &amp; "!A:B"),2,FALSE)</f>
        <v>0</v>
      </c>
      <c r="N4" s="20">
        <f t="shared" si="7"/>
        <v>0</v>
      </c>
      <c r="O4" s="32">
        <f t="shared" si="7"/>
        <v>19</v>
      </c>
      <c r="P4" s="20">
        <f t="shared" si="7"/>
        <v>22</v>
      </c>
      <c r="Q4" s="21">
        <f t="shared" si="4"/>
        <v>41</v>
      </c>
      <c r="R4" s="22" t="str">
        <f>IFERROR(LEFT(VLOOKUP(A4,'D Geral'!A:B,2,FALSE),6), "--")</f>
        <v>Time E</v>
      </c>
      <c r="S4" s="23">
        <f>IFERROR(VLOOKUP(VLOOKUP(A4,'D Geral'!A:B,2,FALSE),'D Geral'!B:C,2,FALSE), "--")</f>
        <v>57.08333333</v>
      </c>
      <c r="T4" s="24" t="str">
        <f>IFERROR(LEFT(VLOOKUP(A4,'D Final'!A:B,2,FALSE),10), "--")</f>
        <v>EBA Time 1</v>
      </c>
      <c r="U4" s="23">
        <f>IFERROR(VLOOKUP(VLOOKUP(A4,'D Final'!A:B,2,FALSE),'D Final'!B:C,2,FALSE), "--")</f>
        <v>12</v>
      </c>
      <c r="V4" s="25">
        <f t="shared" si="5"/>
        <v>69.08333333</v>
      </c>
      <c r="W4" s="26">
        <f t="shared" si="6"/>
        <v>234.9160714</v>
      </c>
    </row>
    <row r="5">
      <c r="A5" s="27" t="s">
        <v>34</v>
      </c>
      <c r="B5" s="28" t="s">
        <v>35</v>
      </c>
      <c r="C5" s="29" t="s">
        <v>32</v>
      </c>
      <c r="D5" s="30" t="s">
        <v>36</v>
      </c>
      <c r="E5" s="13">
        <v>17.791666666666668</v>
      </c>
      <c r="F5" s="31" t="str">
        <f>VLOOKUP(A5,'Obelepédia'!A:B,2,FALSE)</f>
        <v>Língua sámi do norte</v>
      </c>
      <c r="G5" s="15">
        <f>VLOOKUP(A5,'Obelepédia'!A:E,5,FALSE)</f>
        <v>30</v>
      </c>
      <c r="H5" s="35" t="str">
        <f>VLOOKUP(A5,Rolezinho!A:C,3,FALSE)</f>
        <v>Kubanza - Mufufu</v>
      </c>
      <c r="I5" s="17">
        <f>IFERROR(VLOOKUP(H5,Rolezinho!C:F,MATCH("Total dos Jurados (normalizada)",Rolezinho!C$1:W$1,0),FALSE), "--")</f>
        <v>54.6</v>
      </c>
      <c r="J5" s="18">
        <f>IFERROR(VLOOKUP(H5,Rolezinho!C:Z,MATCH("Total dos Times (normalizada)",Rolezinho!C$1:W$1,0),FALSE), "--")</f>
        <v>17.57142857</v>
      </c>
      <c r="K5" s="17">
        <f>VLOOKUP(A5,Rolezinho!A:B,2,FALSE)</f>
        <v>10</v>
      </c>
      <c r="L5" s="19">
        <f t="shared" si="2"/>
        <v>82.17142857</v>
      </c>
      <c r="M5" s="20">
        <f t="shared" ref="M5:P5" si="8">VLOOKUP($A5,indirect("P" &amp; RIGHT(LEFT(M$1,10),1) &amp; "!A:B"),2,FALSE)</f>
        <v>0</v>
      </c>
      <c r="N5" s="20">
        <f t="shared" si="8"/>
        <v>0</v>
      </c>
      <c r="O5" s="20">
        <f t="shared" si="8"/>
        <v>16</v>
      </c>
      <c r="P5" s="20">
        <f t="shared" si="8"/>
        <v>6</v>
      </c>
      <c r="Q5" s="21">
        <f t="shared" si="4"/>
        <v>22</v>
      </c>
      <c r="R5" s="33" t="str">
        <f>IFERROR(LEFT(VLOOKUP(A5,'D Geral'!A:B,2,FALSE),6), "--")</f>
        <v>Time D</v>
      </c>
      <c r="S5" s="23">
        <f>IFERROR(VLOOKUP(VLOOKUP(A5,'D Geral'!A:B,2,FALSE),'D Geral'!B:C,2,FALSE), "--")</f>
        <v>67.08333333</v>
      </c>
      <c r="T5" s="24" t="str">
        <f>IFERROR(LEFT(VLOOKUP(A5,'D Final'!A:B,2,FALSE),10), "--")</f>
        <v>CDF Time 1</v>
      </c>
      <c r="U5" s="23">
        <f>IFERROR(VLOOKUP(VLOOKUP(A5,'D Final'!A:B,2,FALSE),'D Final'!B:C,2,FALSE), "--")</f>
        <v>12</v>
      </c>
      <c r="V5" s="25">
        <f t="shared" si="5"/>
        <v>79.08333333</v>
      </c>
      <c r="W5" s="26">
        <f t="shared" si="6"/>
        <v>231.0464286</v>
      </c>
    </row>
    <row r="6">
      <c r="A6" s="36" t="s">
        <v>37</v>
      </c>
      <c r="B6" s="10" t="s">
        <v>38</v>
      </c>
      <c r="C6" s="11" t="s">
        <v>32</v>
      </c>
      <c r="D6" s="12" t="s">
        <v>39</v>
      </c>
      <c r="E6" s="13">
        <v>18.0625</v>
      </c>
      <c r="F6" s="31" t="str">
        <f>VLOOKUP(A6,'Obelepédia'!A:B,2,FALSE)</f>
        <v>Língua cassúbia</v>
      </c>
      <c r="G6" s="15">
        <f>VLOOKUP(A6,'Obelepédia'!A:E,5,FALSE)</f>
        <v>26</v>
      </c>
      <c r="H6" s="35" t="str">
        <f>VLOOKUP(A6,Rolezinho!A:C,3,FALSE)</f>
        <v>Masanganu - Ndumba</v>
      </c>
      <c r="I6" s="17">
        <f>IFERROR(VLOOKUP(H6,Rolezinho!C:F,MATCH("Total dos Jurados (normalizada)",Rolezinho!C$1:W$1,0),FALSE), "--")</f>
        <v>55.2</v>
      </c>
      <c r="J6" s="18">
        <f>IFERROR(VLOOKUP(H6,Rolezinho!C:Z,MATCH("Total dos Times (normalizada)",Rolezinho!C$1:W$1,0),FALSE), "--")</f>
        <v>19.14285714</v>
      </c>
      <c r="K6" s="17">
        <f>VLOOKUP(A6,Rolezinho!A:B,2,FALSE)</f>
        <v>10</v>
      </c>
      <c r="L6" s="19">
        <f t="shared" si="2"/>
        <v>84.34285714</v>
      </c>
      <c r="M6" s="20">
        <f t="shared" ref="M6:P6" si="9">VLOOKUP($A6,indirect("P" &amp; RIGHT(LEFT(M$1,10),1) &amp; "!A:B"),2,FALSE)</f>
        <v>0</v>
      </c>
      <c r="N6" s="20">
        <f t="shared" si="9"/>
        <v>0</v>
      </c>
      <c r="O6" s="20">
        <f t="shared" si="9"/>
        <v>12.5</v>
      </c>
      <c r="P6" s="20">
        <f t="shared" si="9"/>
        <v>18</v>
      </c>
      <c r="Q6" s="21">
        <f t="shared" si="4"/>
        <v>30.5</v>
      </c>
      <c r="R6" s="22" t="str">
        <f>IFERROR(LEFT(VLOOKUP(A6,'D Geral'!A:B,2,FALSE),6), "--")</f>
        <v>Time A</v>
      </c>
      <c r="S6" s="23">
        <f>IFERROR(VLOOKUP(VLOOKUP(A6,'D Geral'!A:B,2,FALSE),'D Geral'!B:C,2,FALSE), "--")</f>
        <v>60</v>
      </c>
      <c r="T6" s="24" t="str">
        <f>IFERROR(LEFT(VLOOKUP(A6,'D Final'!A:B,2,FALSE),10), "--")</f>
        <v>EBA Time 2</v>
      </c>
      <c r="U6" s="23">
        <f>IFERROR(VLOOKUP(VLOOKUP(A6,'D Final'!A:B,2,FALSE),'D Final'!B:C,2,FALSE), "--")</f>
        <v>11.75</v>
      </c>
      <c r="V6" s="25">
        <f t="shared" si="5"/>
        <v>71.75</v>
      </c>
      <c r="W6" s="26">
        <f t="shared" si="6"/>
        <v>230.6553571</v>
      </c>
    </row>
    <row r="7">
      <c r="A7" s="37" t="s">
        <v>40</v>
      </c>
      <c r="B7" s="28" t="s">
        <v>41</v>
      </c>
      <c r="C7" s="29" t="s">
        <v>32</v>
      </c>
      <c r="D7" s="30" t="s">
        <v>42</v>
      </c>
      <c r="E7" s="13">
        <v>15.8125</v>
      </c>
      <c r="F7" s="14" t="str">
        <f>VLOOKUP(A7,'Obelepédia'!A:B,2,FALSE)</f>
        <v>Língua canaresa </v>
      </c>
      <c r="G7" s="15">
        <f>VLOOKUP(A7,'Obelepédia'!A:E,5,FALSE)</f>
        <v>25</v>
      </c>
      <c r="H7" s="35" t="str">
        <f>VLOOKUP(A7,Rolezinho!A:C,3,FALSE)</f>
        <v>Masanganu - Ndumba</v>
      </c>
      <c r="I7" s="17">
        <f>IFERROR(VLOOKUP(H7,Rolezinho!C:F,MATCH("Total dos Jurados (normalizada)",Rolezinho!C$1:W$1,0),FALSE), "--")</f>
        <v>55.2</v>
      </c>
      <c r="J7" s="18">
        <f>IFERROR(VLOOKUP(H7,Rolezinho!C:Z,MATCH("Total dos Times (normalizada)",Rolezinho!C$1:W$1,0),FALSE), "--")</f>
        <v>19.14285714</v>
      </c>
      <c r="K7" s="17">
        <f>VLOOKUP(A7,Rolezinho!A:B,2,FALSE)</f>
        <v>10</v>
      </c>
      <c r="L7" s="19">
        <f t="shared" si="2"/>
        <v>84.34285714</v>
      </c>
      <c r="M7" s="20">
        <f t="shared" ref="M7:P7" si="10">VLOOKUP($A7,indirect("P" &amp; RIGHT(LEFT(M$1,10),1) &amp; "!A:B"),2,FALSE)</f>
        <v>6</v>
      </c>
      <c r="N7" s="20">
        <f t="shared" si="10"/>
        <v>1.5</v>
      </c>
      <c r="O7" s="20">
        <f t="shared" si="10"/>
        <v>2.5</v>
      </c>
      <c r="P7" s="20">
        <f t="shared" si="10"/>
        <v>10</v>
      </c>
      <c r="Q7" s="21">
        <f t="shared" si="4"/>
        <v>20</v>
      </c>
      <c r="R7" s="33" t="str">
        <f>IFERROR(LEFT(VLOOKUP(A7,'D Geral'!A:B,2,FALSE),6), "--")</f>
        <v>Time D</v>
      </c>
      <c r="S7" s="23">
        <f>IFERROR(VLOOKUP(VLOOKUP(A7,'D Geral'!A:B,2,FALSE),'D Geral'!B:C,2,FALSE), "--")</f>
        <v>67.08333333</v>
      </c>
      <c r="T7" s="24" t="str">
        <f>IFERROR(LEFT(VLOOKUP(A7,'D Final'!A:B,2,FALSE),10), "--")</f>
        <v>CDF Time 1</v>
      </c>
      <c r="U7" s="23">
        <f>IFERROR(VLOOKUP(VLOOKUP(A7,'D Final'!A:B,2,FALSE),'D Final'!B:C,2,FALSE), "--")</f>
        <v>12</v>
      </c>
      <c r="V7" s="25">
        <f t="shared" si="5"/>
        <v>79.08333333</v>
      </c>
      <c r="W7" s="26">
        <f t="shared" si="6"/>
        <v>224.2386905</v>
      </c>
    </row>
    <row r="8">
      <c r="A8" s="9" t="s">
        <v>43</v>
      </c>
      <c r="B8" s="10" t="s">
        <v>38</v>
      </c>
      <c r="C8" s="11" t="s">
        <v>32</v>
      </c>
      <c r="D8" s="12" t="s">
        <v>44</v>
      </c>
      <c r="E8" s="13">
        <v>15.333333333333334</v>
      </c>
      <c r="F8" s="14" t="str">
        <f>VLOOKUP(A8,'Obelepédia'!A:B,2,FALSE)</f>
        <v>Crioulo de Damão e Diu</v>
      </c>
      <c r="G8" s="15">
        <f>VLOOKUP(A8,'Obelepédia'!A:E,5,FALSE)</f>
        <v>25</v>
      </c>
      <c r="H8" s="35" t="str">
        <f>VLOOKUP(A8,Rolezinho!A:C,3,FALSE)</f>
        <v>Kubanza - Mufufu</v>
      </c>
      <c r="I8" s="17">
        <f>IFERROR(VLOOKUP(H8,Rolezinho!C:F,MATCH("Total dos Jurados (normalizada)",Rolezinho!C$1:W$1,0),FALSE), "--")</f>
        <v>54.6</v>
      </c>
      <c r="J8" s="18">
        <f>IFERROR(VLOOKUP(H8,Rolezinho!C:Z,MATCH("Total dos Times (normalizada)",Rolezinho!C$1:W$1,0),FALSE), "--")</f>
        <v>17.57142857</v>
      </c>
      <c r="K8" s="17">
        <f>VLOOKUP(A8,Rolezinho!A:B,2,FALSE)</f>
        <v>10</v>
      </c>
      <c r="L8" s="19">
        <f t="shared" si="2"/>
        <v>82.17142857</v>
      </c>
      <c r="M8" s="20">
        <f t="shared" ref="M8:P8" si="11">VLOOKUP($A8,indirect("P" &amp; RIGHT(LEFT(M$1,10),1) &amp; "!A:B"),2,FALSE)</f>
        <v>0</v>
      </c>
      <c r="N8" s="20">
        <f t="shared" si="11"/>
        <v>0</v>
      </c>
      <c r="O8" s="20">
        <f t="shared" si="11"/>
        <v>13</v>
      </c>
      <c r="P8" s="20">
        <f t="shared" si="11"/>
        <v>13</v>
      </c>
      <c r="Q8" s="21">
        <f t="shared" si="4"/>
        <v>26</v>
      </c>
      <c r="R8" s="22" t="str">
        <f>IFERROR(LEFT(VLOOKUP(A8,'D Geral'!A:B,2,FALSE),6), "--")</f>
        <v>Time F</v>
      </c>
      <c r="S8" s="23">
        <f>IFERROR(VLOOKUP(VLOOKUP(A8,'D Geral'!A:B,2,FALSE),'D Geral'!B:C,2,FALSE), "--")</f>
        <v>61.66666667</v>
      </c>
      <c r="T8" s="24" t="str">
        <f>IFERROR(LEFT(VLOOKUP(A8,'D Final'!A:B,2,FALSE),10), "--")</f>
        <v>CDF Time 2</v>
      </c>
      <c r="U8" s="23">
        <f>IFERROR(VLOOKUP(VLOOKUP(A8,'D Final'!A:B,2,FALSE),'D Final'!B:C,2,FALSE), "--")</f>
        <v>12.125</v>
      </c>
      <c r="V8" s="25">
        <f t="shared" si="5"/>
        <v>73.79166667</v>
      </c>
      <c r="W8" s="26">
        <f t="shared" si="6"/>
        <v>222.2964286</v>
      </c>
    </row>
    <row r="9">
      <c r="A9" s="38" t="s">
        <v>45</v>
      </c>
      <c r="B9" s="28" t="s">
        <v>46</v>
      </c>
      <c r="C9" s="29" t="s">
        <v>47</v>
      </c>
      <c r="D9" s="30" t="s">
        <v>48</v>
      </c>
      <c r="E9" s="13">
        <v>17.229166666666668</v>
      </c>
      <c r="F9" s="14" t="str">
        <f>VLOOKUP(A9,'Obelepédia'!A:B,2,FALSE)</f>
        <v>Língua tâmil</v>
      </c>
      <c r="G9" s="15">
        <f>VLOOKUP(A9,'Obelepédia'!A:E,5,FALSE)</f>
        <v>26</v>
      </c>
      <c r="H9" s="16" t="str">
        <f>VLOOKUP(A9,Rolezinho!A:C,3,FALSE)</f>
        <v>Kamulundu - Kinjenje</v>
      </c>
      <c r="I9" s="17">
        <f>IFERROR(VLOOKUP(H9,Rolezinho!C:F,MATCH("Total dos Jurados (normalizada)",Rolezinho!C$1:W$1,0),FALSE), "--")</f>
        <v>47.4</v>
      </c>
      <c r="J9" s="18">
        <f>IFERROR(VLOOKUP(H9,Rolezinho!C:Z,MATCH("Total dos Times (normalizada)",Rolezinho!C$1:W$1,0),FALSE), "--")</f>
        <v>17.42857143</v>
      </c>
      <c r="K9" s="17">
        <f>VLOOKUP(A9,Rolezinho!A:B,2,FALSE)</f>
        <v>9</v>
      </c>
      <c r="L9" s="19">
        <f t="shared" si="2"/>
        <v>73.82857143</v>
      </c>
      <c r="M9" s="20">
        <f t="shared" ref="M9:P9" si="12">VLOOKUP($A9,indirect("P" &amp; RIGHT(LEFT(M$1,10),1) &amp; "!A:B"),2,FALSE)</f>
        <v>15.5</v>
      </c>
      <c r="N9" s="20">
        <f t="shared" si="12"/>
        <v>1.5</v>
      </c>
      <c r="O9" s="20">
        <f t="shared" si="12"/>
        <v>10</v>
      </c>
      <c r="P9" s="32">
        <f t="shared" si="12"/>
        <v>21</v>
      </c>
      <c r="Q9" s="21">
        <f t="shared" si="4"/>
        <v>48</v>
      </c>
      <c r="R9" s="22" t="str">
        <f>IFERROR(LEFT(VLOOKUP(A9,'D Geral'!A:B,2,FALSE),6), "--")</f>
        <v>Time E</v>
      </c>
      <c r="S9" s="23">
        <f>IFERROR(VLOOKUP(VLOOKUP(A9,'D Geral'!A:B,2,FALSE),'D Geral'!B:C,2,FALSE), "--")</f>
        <v>57.08333333</v>
      </c>
      <c r="T9" s="23" t="str">
        <f>IFERROR(LEFT(VLOOKUP(A9,'D Final'!A:B,2,FALSE),10), "--")</f>
        <v>--</v>
      </c>
      <c r="U9" s="23" t="str">
        <f>IFERROR(VLOOKUP(VLOOKUP(A9,'D Final'!A:B,2,FALSE),'D Final'!B:C,2,FALSE), "--")</f>
        <v>--</v>
      </c>
      <c r="V9" s="25">
        <f t="shared" si="5"/>
        <v>57.08333333</v>
      </c>
      <c r="W9" s="26">
        <f t="shared" si="6"/>
        <v>222.1410714</v>
      </c>
    </row>
    <row r="10">
      <c r="A10" s="9" t="s">
        <v>49</v>
      </c>
      <c r="B10" s="10" t="s">
        <v>50</v>
      </c>
      <c r="C10" s="11" t="s">
        <v>25</v>
      </c>
      <c r="D10" s="12" t="s">
        <v>51</v>
      </c>
      <c r="E10" s="13">
        <v>15.8125</v>
      </c>
      <c r="F10" s="14" t="str">
        <f>VLOOKUP(A10,'Obelepédia'!A:B,2,FALSE)</f>
        <v>Língua juruna</v>
      </c>
      <c r="G10" s="15">
        <f>VLOOKUP(A10,'Obelepédia'!A:E,5,FALSE)</f>
        <v>20</v>
      </c>
      <c r="H10" s="16" t="str">
        <f>VLOOKUP(A10,Rolezinho!A:C,3,FALSE)</f>
        <v>Kamulundu - Kinjenje</v>
      </c>
      <c r="I10" s="17">
        <f>IFERROR(VLOOKUP(H10,Rolezinho!C:F,MATCH("Total dos Jurados (normalizada)",Rolezinho!C$1:W$1,0),FALSE), "--")</f>
        <v>47.4</v>
      </c>
      <c r="J10" s="18">
        <f>IFERROR(VLOOKUP(H10,Rolezinho!C:Z,MATCH("Total dos Times (normalizada)",Rolezinho!C$1:W$1,0),FALSE), "--")</f>
        <v>17.42857143</v>
      </c>
      <c r="K10" s="17">
        <f>VLOOKUP(A10,Rolezinho!A:B,2,FALSE)</f>
        <v>8</v>
      </c>
      <c r="L10" s="19">
        <f t="shared" si="2"/>
        <v>72.82857143</v>
      </c>
      <c r="M10" s="20">
        <f t="shared" ref="M10:P10" si="13">VLOOKUP($A10,indirect("P" &amp; RIGHT(LEFT(M$1,10),1) &amp; "!A:B"),2,FALSE)</f>
        <v>0</v>
      </c>
      <c r="N10" s="20">
        <f t="shared" si="13"/>
        <v>3</v>
      </c>
      <c r="O10" s="20">
        <f t="shared" si="13"/>
        <v>18</v>
      </c>
      <c r="P10" s="20">
        <f t="shared" si="13"/>
        <v>20</v>
      </c>
      <c r="Q10" s="21">
        <f t="shared" si="4"/>
        <v>41</v>
      </c>
      <c r="R10" s="22" t="str">
        <f>IFERROR(LEFT(VLOOKUP(A10,'D Geral'!A:B,2,FALSE),6), "--")</f>
        <v>Time A</v>
      </c>
      <c r="S10" s="23">
        <f>IFERROR(VLOOKUP(VLOOKUP(A10,'D Geral'!A:B,2,FALSE),'D Geral'!B:C,2,FALSE), "--")</f>
        <v>60</v>
      </c>
      <c r="T10" s="24" t="str">
        <f>IFERROR(LEFT(VLOOKUP(A10,'D Final'!A:B,2,FALSE),10), "--")</f>
        <v>EBA Time 2</v>
      </c>
      <c r="U10" s="23">
        <f>IFERROR(VLOOKUP(VLOOKUP(A10,'D Final'!A:B,2,FALSE),'D Final'!B:C,2,FALSE), "--")</f>
        <v>11.75</v>
      </c>
      <c r="V10" s="25">
        <f t="shared" si="5"/>
        <v>71.75</v>
      </c>
      <c r="W10" s="26">
        <f t="shared" si="6"/>
        <v>221.3910714</v>
      </c>
    </row>
    <row r="11">
      <c r="A11" s="27" t="s">
        <v>52</v>
      </c>
      <c r="B11" s="28" t="s">
        <v>53</v>
      </c>
      <c r="C11" s="29" t="s">
        <v>47</v>
      </c>
      <c r="D11" s="30" t="s">
        <v>54</v>
      </c>
      <c r="E11" s="13">
        <v>15.458333333333334</v>
      </c>
      <c r="F11" s="14" t="str">
        <f>VLOOKUP(A11,'Obelepédia'!A:B,2,FALSE)</f>
        <v>Língua macua</v>
      </c>
      <c r="G11" s="15">
        <f>VLOOKUP(A11,'Obelepédia'!A:E,5,FALSE)</f>
        <v>27</v>
      </c>
      <c r="H11" s="16" t="str">
        <f>VLOOKUP(A11,Rolezinho!A:C,3,FALSE)</f>
        <v>Masanganu - Ndunge</v>
      </c>
      <c r="I11" s="17">
        <f>IFERROR(VLOOKUP(H11,Rolezinho!C:F,MATCH("Total dos Jurados (normalizada)",Rolezinho!C$1:W$1,0),FALSE), "--")</f>
        <v>52.8</v>
      </c>
      <c r="J11" s="18">
        <f>IFERROR(VLOOKUP(H11,Rolezinho!C:Z,MATCH("Total dos Times (normalizada)",Rolezinho!C$1:W$1,0),FALSE), "--")</f>
        <v>19.42857143</v>
      </c>
      <c r="K11" s="17">
        <f>VLOOKUP(A11,Rolezinho!A:B,2,FALSE)</f>
        <v>10</v>
      </c>
      <c r="L11" s="19">
        <f t="shared" si="2"/>
        <v>82.22857143</v>
      </c>
      <c r="M11" s="20">
        <f t="shared" ref="M11:P11" si="14">VLOOKUP($A11,indirect("P" &amp; RIGHT(LEFT(M$1,10),1) &amp; "!A:B"),2,FALSE)</f>
        <v>0</v>
      </c>
      <c r="N11" s="20">
        <f t="shared" si="14"/>
        <v>0</v>
      </c>
      <c r="O11" s="20">
        <f t="shared" si="14"/>
        <v>7</v>
      </c>
      <c r="P11" s="20">
        <f t="shared" si="14"/>
        <v>12</v>
      </c>
      <c r="Q11" s="21">
        <f t="shared" si="4"/>
        <v>19</v>
      </c>
      <c r="R11" s="33" t="str">
        <f>IFERROR(LEFT(VLOOKUP(A11,'D Geral'!A:B,2,FALSE),6), "--")</f>
        <v>Time C</v>
      </c>
      <c r="S11" s="23">
        <f>IFERROR(VLOOKUP(VLOOKUP(A11,'D Geral'!A:B,2,FALSE),'D Geral'!B:C,2,FALSE), "--")</f>
        <v>65.41666667</v>
      </c>
      <c r="T11" s="24" t="str">
        <f>IFERROR(LEFT(VLOOKUP(A11,'D Final'!A:B,2,FALSE),10), "--")</f>
        <v>CDF Time 2</v>
      </c>
      <c r="U11" s="23">
        <f>IFERROR(VLOOKUP(VLOOKUP(A11,'D Final'!A:B,2,FALSE),'D Final'!B:C,2,FALSE), "--")</f>
        <v>12.125</v>
      </c>
      <c r="V11" s="25">
        <f t="shared" si="5"/>
        <v>77.54166667</v>
      </c>
      <c r="W11" s="26">
        <f t="shared" si="6"/>
        <v>221.2285714</v>
      </c>
    </row>
    <row r="12">
      <c r="A12" s="36" t="s">
        <v>55</v>
      </c>
      <c r="B12" s="10" t="s">
        <v>38</v>
      </c>
      <c r="C12" s="11" t="s">
        <v>32</v>
      </c>
      <c r="D12" s="12" t="s">
        <v>56</v>
      </c>
      <c r="E12" s="13">
        <v>14.791666666666666</v>
      </c>
      <c r="F12" s="14" t="str">
        <f>VLOOKUP(A12,'Obelepédia'!A:B,2,FALSE)</f>
        <v>Língua umbundo</v>
      </c>
      <c r="G12" s="15">
        <f>VLOOKUP(A12,'Obelepédia'!A:E,5,FALSE)</f>
        <v>26</v>
      </c>
      <c r="H12" s="16" t="str">
        <f>VLOOKUP(A12,Rolezinho!A:C,3,FALSE)</f>
        <v>Kubanza -  Kusoka</v>
      </c>
      <c r="I12" s="17">
        <f>IFERROR(VLOOKUP(H12,Rolezinho!C:F,MATCH("Total dos Jurados (normalizada)",Rolezinho!C$1:W$1,0),FALSE), "--")</f>
        <v>52.2</v>
      </c>
      <c r="J12" s="18">
        <f>IFERROR(VLOOKUP(H12,Rolezinho!C:Z,MATCH("Total dos Times (normalizada)",Rolezinho!C$1:W$1,0),FALSE), "--")</f>
        <v>18.14285714</v>
      </c>
      <c r="K12" s="17">
        <f>VLOOKUP(A12,Rolezinho!A:B,2,FALSE)</f>
        <v>10</v>
      </c>
      <c r="L12" s="19">
        <f t="shared" si="2"/>
        <v>80.34285714</v>
      </c>
      <c r="M12" s="20">
        <f t="shared" ref="M12:P12" si="15">VLOOKUP($A12,indirect("P" &amp; RIGHT(LEFT(M$1,10),1) &amp; "!A:B"),2,FALSE)</f>
        <v>0</v>
      </c>
      <c r="N12" s="20">
        <f t="shared" si="15"/>
        <v>0</v>
      </c>
      <c r="O12" s="20">
        <f t="shared" si="15"/>
        <v>13</v>
      </c>
      <c r="P12" s="20">
        <f t="shared" si="15"/>
        <v>9</v>
      </c>
      <c r="Q12" s="21">
        <f t="shared" si="4"/>
        <v>22</v>
      </c>
      <c r="R12" s="33" t="str">
        <f>IFERROR(LEFT(VLOOKUP(A12,'D Geral'!A:B,2,FALSE),6), "--")</f>
        <v>Time C</v>
      </c>
      <c r="S12" s="23">
        <f>IFERROR(VLOOKUP(VLOOKUP(A12,'D Geral'!A:B,2,FALSE),'D Geral'!B:C,2,FALSE), "--")</f>
        <v>65.41666667</v>
      </c>
      <c r="T12" s="24" t="str">
        <f>IFERROR(LEFT(VLOOKUP(A12,'D Final'!A:B,2,FALSE),10), "--")</f>
        <v>CDF Time 1</v>
      </c>
      <c r="U12" s="23">
        <f>IFERROR(VLOOKUP(VLOOKUP(A12,'D Final'!A:B,2,FALSE),'D Final'!B:C,2,FALSE), "--")</f>
        <v>12</v>
      </c>
      <c r="V12" s="25">
        <f t="shared" si="5"/>
        <v>77.41666667</v>
      </c>
      <c r="W12" s="26">
        <f t="shared" si="6"/>
        <v>220.5511905</v>
      </c>
    </row>
    <row r="13">
      <c r="A13" s="27" t="s">
        <v>57</v>
      </c>
      <c r="B13" s="28" t="s">
        <v>58</v>
      </c>
      <c r="C13" s="29" t="s">
        <v>59</v>
      </c>
      <c r="D13" s="30" t="s">
        <v>60</v>
      </c>
      <c r="E13" s="13">
        <v>13.020833333333334</v>
      </c>
      <c r="F13" s="14" t="str">
        <f>VLOOKUP(A13,'Obelepédia'!A:B,2,FALSE)</f>
        <v>Língua tuyuka</v>
      </c>
      <c r="G13" s="15">
        <f>VLOOKUP(A13,'Obelepédia'!A:E,5,FALSE)</f>
        <v>17</v>
      </c>
      <c r="H13" s="16" t="str">
        <f>VLOOKUP(A13,Rolezinho!A:C,3,FALSE)</f>
        <v>Kubanza -  Kusoka</v>
      </c>
      <c r="I13" s="17">
        <f>IFERROR(VLOOKUP(H13,Rolezinho!C:F,MATCH("Total dos Jurados (normalizada)",Rolezinho!C$1:W$1,0),FALSE), "--")</f>
        <v>52.2</v>
      </c>
      <c r="J13" s="18">
        <f>IFERROR(VLOOKUP(H13,Rolezinho!C:Z,MATCH("Total dos Times (normalizada)",Rolezinho!C$1:W$1,0),FALSE), "--")</f>
        <v>18.14285714</v>
      </c>
      <c r="K13" s="17">
        <f>VLOOKUP(A13,Rolezinho!A:B,2,FALSE)</f>
        <v>9</v>
      </c>
      <c r="L13" s="19">
        <f t="shared" si="2"/>
        <v>79.34285714</v>
      </c>
      <c r="M13" s="20">
        <f t="shared" ref="M13:P13" si="16">VLOOKUP($A13,indirect("P" &amp; RIGHT(LEFT(M$1,10),1) &amp; "!A:B"),2,FALSE)</f>
        <v>7.5</v>
      </c>
      <c r="N13" s="20">
        <f t="shared" si="16"/>
        <v>6</v>
      </c>
      <c r="O13" s="20">
        <f t="shared" si="16"/>
        <v>7</v>
      </c>
      <c r="P13" s="20">
        <f t="shared" si="16"/>
        <v>10</v>
      </c>
      <c r="Q13" s="21">
        <f t="shared" si="4"/>
        <v>30.5</v>
      </c>
      <c r="R13" s="33" t="str">
        <f>IFERROR(LEFT(VLOOKUP(A13,'D Geral'!A:B,2,FALSE),6), "--")</f>
        <v>Time C</v>
      </c>
      <c r="S13" s="23">
        <f>IFERROR(VLOOKUP(VLOOKUP(A13,'D Geral'!A:B,2,FALSE),'D Geral'!B:C,2,FALSE), "--")</f>
        <v>65.41666667</v>
      </c>
      <c r="T13" s="24" t="str">
        <f>IFERROR(LEFT(VLOOKUP(A13,'D Final'!A:B,2,FALSE),10), "--")</f>
        <v>CDF Time 2</v>
      </c>
      <c r="U13" s="23">
        <f>IFERROR(VLOOKUP(VLOOKUP(A13,'D Final'!A:B,2,FALSE),'D Final'!B:C,2,FALSE), "--")</f>
        <v>12.125</v>
      </c>
      <c r="V13" s="25">
        <f t="shared" si="5"/>
        <v>77.54166667</v>
      </c>
      <c r="W13" s="26">
        <f t="shared" si="6"/>
        <v>217.4053571</v>
      </c>
    </row>
    <row r="14">
      <c r="A14" s="34" t="s">
        <v>61</v>
      </c>
      <c r="B14" s="10" t="s">
        <v>62</v>
      </c>
      <c r="C14" s="11" t="s">
        <v>32</v>
      </c>
      <c r="D14" s="12" t="s">
        <v>63</v>
      </c>
      <c r="E14" s="13">
        <v>15.083333333333334</v>
      </c>
      <c r="F14" s="14" t="str">
        <f>VLOOKUP(A14,'Obelepédia'!A:B,2,FALSE)</f>
        <v>Língua japhug</v>
      </c>
      <c r="G14" s="15">
        <f>VLOOKUP(A14,'Obelepédia'!A:E,5,FALSE)</f>
        <v>19</v>
      </c>
      <c r="H14" s="35" t="str">
        <f>VLOOKUP(A14,Rolezinho!A:C,3,FALSE)</f>
        <v>Masanganu - Ndumba</v>
      </c>
      <c r="I14" s="17">
        <f>IFERROR(VLOOKUP(H14,Rolezinho!C:F,MATCH("Total dos Jurados (normalizada)",Rolezinho!C$1:W$1,0),FALSE), "--")</f>
        <v>55.2</v>
      </c>
      <c r="J14" s="18">
        <f>IFERROR(VLOOKUP(H14,Rolezinho!C:Z,MATCH("Total dos Times (normalizada)",Rolezinho!C$1:W$1,0),FALSE), "--")</f>
        <v>19.14285714</v>
      </c>
      <c r="K14" s="17">
        <f>VLOOKUP(A14,Rolezinho!A:B,2,FALSE)</f>
        <v>10</v>
      </c>
      <c r="L14" s="19">
        <f t="shared" si="2"/>
        <v>84.34285714</v>
      </c>
      <c r="M14" s="20">
        <f t="shared" ref="M14:P14" si="17">VLOOKUP($A14,indirect("P" &amp; RIGHT(LEFT(M$1,10),1) &amp; "!A:B"),2,FALSE)</f>
        <v>0</v>
      </c>
      <c r="N14" s="20">
        <f t="shared" si="17"/>
        <v>3</v>
      </c>
      <c r="O14" s="20">
        <f t="shared" si="17"/>
        <v>10</v>
      </c>
      <c r="P14" s="20">
        <f t="shared" si="17"/>
        <v>15</v>
      </c>
      <c r="Q14" s="21">
        <f t="shared" si="4"/>
        <v>28</v>
      </c>
      <c r="R14" s="33" t="str">
        <f>IFERROR(LEFT(VLOOKUP(A14,'D Geral'!A:B,2,FALSE),6), "--")</f>
        <v>Time D</v>
      </c>
      <c r="S14" s="23">
        <f>IFERROR(VLOOKUP(VLOOKUP(A14,'D Geral'!A:B,2,FALSE),'D Geral'!B:C,2,FALSE), "--")</f>
        <v>67.08333333</v>
      </c>
      <c r="T14" s="23" t="str">
        <f>IFERROR(LEFT(VLOOKUP(A14,'D Final'!A:B,2,FALSE),10), "--")</f>
        <v>--</v>
      </c>
      <c r="U14" s="23" t="str">
        <f>IFERROR(VLOOKUP(VLOOKUP(A14,'D Final'!A:B,2,FALSE),'D Final'!B:C,2,FALSE), "--")</f>
        <v>--</v>
      </c>
      <c r="V14" s="25">
        <f t="shared" si="5"/>
        <v>67.08333333</v>
      </c>
      <c r="W14" s="26">
        <f t="shared" si="6"/>
        <v>213.5095238</v>
      </c>
    </row>
    <row r="15">
      <c r="A15" s="39" t="s">
        <v>64</v>
      </c>
      <c r="B15" s="28" t="s">
        <v>38</v>
      </c>
      <c r="C15" s="29" t="s">
        <v>32</v>
      </c>
      <c r="D15" s="30" t="s">
        <v>65</v>
      </c>
      <c r="E15" s="13">
        <v>19.083333333333332</v>
      </c>
      <c r="F15" s="14" t="str">
        <f>VLOOKUP(A15,'Obelepédia'!A:B,2,FALSE)</f>
        <v>Língua bambara</v>
      </c>
      <c r="G15" s="15">
        <f>VLOOKUP(A15,'Obelepédia'!A:E,5,FALSE)</f>
        <v>25</v>
      </c>
      <c r="H15" s="16" t="str">
        <f>VLOOKUP(A15,Rolezinho!A:C,3,FALSE)</f>
        <v>Kamulundu - Rikungu</v>
      </c>
      <c r="I15" s="17">
        <f>IFERROR(VLOOKUP(H15,Rolezinho!C:F,MATCH("Total dos Jurados (normalizada)",Rolezinho!C$1:W$1,0),FALSE), "--")</f>
        <v>51.6</v>
      </c>
      <c r="J15" s="18">
        <f>IFERROR(VLOOKUP(H15,Rolezinho!C:Z,MATCH("Total dos Times (normalizada)",Rolezinho!C$1:W$1,0),FALSE), "--")</f>
        <v>18.14285714</v>
      </c>
      <c r="K15" s="17">
        <f>VLOOKUP(A15,Rolezinho!A:B,2,FALSE)</f>
        <v>10</v>
      </c>
      <c r="L15" s="19">
        <f t="shared" si="2"/>
        <v>79.74285714</v>
      </c>
      <c r="M15" s="20">
        <f t="shared" ref="M15:P15" si="18">VLOOKUP($A15,indirect("P" &amp; RIGHT(LEFT(M$1,10),1) &amp; "!A:B"),2,FALSE)</f>
        <v>0</v>
      </c>
      <c r="N15" s="20">
        <f t="shared" si="18"/>
        <v>0</v>
      </c>
      <c r="O15" s="20">
        <f t="shared" si="18"/>
        <v>7</v>
      </c>
      <c r="P15" s="20">
        <f t="shared" si="18"/>
        <v>14</v>
      </c>
      <c r="Q15" s="21">
        <f t="shared" si="4"/>
        <v>21</v>
      </c>
      <c r="R15" s="22" t="str">
        <f>IFERROR(LEFT(VLOOKUP(A15,'D Geral'!A:B,2,FALSE),6), "--")</f>
        <v>Time F</v>
      </c>
      <c r="S15" s="23">
        <f>IFERROR(VLOOKUP(VLOOKUP(A15,'D Geral'!A:B,2,FALSE),'D Geral'!B:C,2,FALSE), "--")</f>
        <v>61.66666667</v>
      </c>
      <c r="T15" s="23" t="str">
        <f>IFERROR(LEFT(VLOOKUP(A15,'D Final'!A:B,2,FALSE),10), "--")</f>
        <v>--</v>
      </c>
      <c r="U15" s="23" t="str">
        <f>IFERROR(VLOOKUP(VLOOKUP(A15,'D Final'!A:B,2,FALSE),'D Final'!B:C,2,FALSE), "--")</f>
        <v>--</v>
      </c>
      <c r="V15" s="25">
        <f t="shared" si="5"/>
        <v>61.66666667</v>
      </c>
      <c r="W15" s="26">
        <f t="shared" si="6"/>
        <v>206.4928571</v>
      </c>
    </row>
    <row r="16">
      <c r="A16" s="9" t="s">
        <v>66</v>
      </c>
      <c r="B16" s="10" t="s">
        <v>38</v>
      </c>
      <c r="C16" s="11" t="s">
        <v>32</v>
      </c>
      <c r="D16" s="12" t="s">
        <v>65</v>
      </c>
      <c r="E16" s="13">
        <v>14.979166666666666</v>
      </c>
      <c r="F16" s="14" t="str">
        <f>VLOOKUP(A16,'Obelepédia'!A:B,2,FALSE)</f>
        <v>Língua matis</v>
      </c>
      <c r="G16" s="15">
        <f>VLOOKUP(A16,'Obelepédia'!A:E,5,FALSE)</f>
        <v>25</v>
      </c>
      <c r="H16" s="35" t="str">
        <f>VLOOKUP(A16,Rolezinho!A:C,3,FALSE)</f>
        <v>Kubanza - Mufufu</v>
      </c>
      <c r="I16" s="17">
        <f>IFERROR(VLOOKUP(H16,Rolezinho!C:F,MATCH("Total dos Jurados (normalizada)",Rolezinho!C$1:W$1,0),FALSE), "--")</f>
        <v>54.6</v>
      </c>
      <c r="J16" s="18">
        <f>IFERROR(VLOOKUP(H16,Rolezinho!C:Z,MATCH("Total dos Times (normalizada)",Rolezinho!C$1:W$1,0),FALSE), "--")</f>
        <v>17.57142857</v>
      </c>
      <c r="K16" s="17">
        <f>VLOOKUP(A16,Rolezinho!A:B,2,FALSE)</f>
        <v>10</v>
      </c>
      <c r="L16" s="19">
        <f t="shared" si="2"/>
        <v>82.17142857</v>
      </c>
      <c r="M16" s="20">
        <f t="shared" ref="M16:P16" si="19">VLOOKUP($A16,indirect("P" &amp; RIGHT(LEFT(M$1,10),1) &amp; "!A:B"),2,FALSE)</f>
        <v>0</v>
      </c>
      <c r="N16" s="20">
        <f t="shared" si="19"/>
        <v>1.5</v>
      </c>
      <c r="O16" s="20">
        <f t="shared" si="19"/>
        <v>12</v>
      </c>
      <c r="P16" s="20">
        <f t="shared" si="19"/>
        <v>0</v>
      </c>
      <c r="Q16" s="21">
        <f t="shared" si="4"/>
        <v>13.5</v>
      </c>
      <c r="R16" s="22" t="str">
        <f>IFERROR(LEFT(VLOOKUP(A16,'D Geral'!A:B,2,FALSE),6), "--")</f>
        <v>Time E</v>
      </c>
      <c r="S16" s="23">
        <f>IFERROR(VLOOKUP(VLOOKUP(A16,'D Geral'!A:B,2,FALSE),'D Geral'!B:C,2,FALSE), "--")</f>
        <v>57.08333333</v>
      </c>
      <c r="T16" s="24" t="str">
        <f>IFERROR(LEFT(VLOOKUP(A16,'D Final'!A:B,2,FALSE),10), "--")</f>
        <v>EBA Time 1</v>
      </c>
      <c r="U16" s="23">
        <f>IFERROR(VLOOKUP(VLOOKUP(A16,'D Final'!A:B,2,FALSE),'D Final'!B:C,2,FALSE), "--")</f>
        <v>12</v>
      </c>
      <c r="V16" s="25">
        <f t="shared" si="5"/>
        <v>69.08333333</v>
      </c>
      <c r="W16" s="26">
        <f t="shared" si="6"/>
        <v>204.7339286</v>
      </c>
    </row>
    <row r="17">
      <c r="A17" s="38" t="s">
        <v>67</v>
      </c>
      <c r="B17" s="28" t="s">
        <v>68</v>
      </c>
      <c r="C17" s="29" t="s">
        <v>25</v>
      </c>
      <c r="D17" s="30" t="s">
        <v>69</v>
      </c>
      <c r="E17" s="13">
        <v>16.1875</v>
      </c>
      <c r="F17" s="14" t="str">
        <f>VLOOKUP(A17,'Obelepédia'!A:B,2,FALSE)</f>
        <v>Língua garo</v>
      </c>
      <c r="G17" s="15">
        <f>VLOOKUP(A17,'Obelepédia'!A:E,5,FALSE)</f>
        <v>21</v>
      </c>
      <c r="H17" s="16" t="str">
        <f>VLOOKUP(A17,Rolezinho!A:C,3,FALSE)</f>
        <v>Kitangana - Kalemba</v>
      </c>
      <c r="I17" s="17">
        <f>IFERROR(VLOOKUP(H17,Rolezinho!C:F,MATCH("Total dos Jurados (normalizada)",Rolezinho!C$1:W$1,0),FALSE), "--")</f>
        <v>48.6</v>
      </c>
      <c r="J17" s="18">
        <f>IFERROR(VLOOKUP(H17,Rolezinho!C:Z,MATCH("Total dos Times (normalizada)",Rolezinho!C$1:W$1,0),FALSE), "--")</f>
        <v>17.57142857</v>
      </c>
      <c r="K17" s="17">
        <f>VLOOKUP(A17,Rolezinho!A:B,2,FALSE)</f>
        <v>10</v>
      </c>
      <c r="L17" s="19">
        <f t="shared" si="2"/>
        <v>76.17142857</v>
      </c>
      <c r="M17" s="20">
        <f t="shared" ref="M17:P17" si="20">VLOOKUP($A17,indirect("P" &amp; RIGHT(LEFT(M$1,10),1) &amp; "!A:B"),2,FALSE)</f>
        <v>0</v>
      </c>
      <c r="N17" s="20">
        <f t="shared" si="20"/>
        <v>0</v>
      </c>
      <c r="O17" s="20">
        <f t="shared" si="20"/>
        <v>11.5</v>
      </c>
      <c r="P17" s="20">
        <f t="shared" si="20"/>
        <v>5</v>
      </c>
      <c r="Q17" s="21">
        <f t="shared" si="4"/>
        <v>16.5</v>
      </c>
      <c r="R17" s="22" t="str">
        <f>IFERROR(LEFT(VLOOKUP(A17,'D Geral'!A:B,2,FALSE),6), "--")</f>
        <v>Time B</v>
      </c>
      <c r="S17" s="23">
        <f>IFERROR(VLOOKUP(VLOOKUP(A17,'D Geral'!A:B,2,FALSE),'D Geral'!B:C,2,FALSE), "--")</f>
        <v>62.5</v>
      </c>
      <c r="T17" s="24" t="str">
        <f>IFERROR(LEFT(VLOOKUP(A17,'D Final'!A:B,2,FALSE),10), "--")</f>
        <v>EBA Time 2</v>
      </c>
      <c r="U17" s="23">
        <f>IFERROR(VLOOKUP(VLOOKUP(A17,'D Final'!A:B,2,FALSE),'D Final'!B:C,2,FALSE), "--")</f>
        <v>11.75</v>
      </c>
      <c r="V17" s="25">
        <f t="shared" si="5"/>
        <v>74.25</v>
      </c>
      <c r="W17" s="26">
        <f t="shared" si="6"/>
        <v>204.1089286</v>
      </c>
    </row>
    <row r="18">
      <c r="A18" s="9" t="s">
        <v>70</v>
      </c>
      <c r="B18" s="10" t="s">
        <v>71</v>
      </c>
      <c r="C18" s="11" t="s">
        <v>25</v>
      </c>
      <c r="D18" s="12" t="s">
        <v>72</v>
      </c>
      <c r="E18" s="13">
        <v>11.25</v>
      </c>
      <c r="F18" s="14" t="str">
        <f>VLOOKUP(A18,'Obelepédia'!A:B,2,FALSE)</f>
        <v>Língua yatê</v>
      </c>
      <c r="G18" s="15">
        <f>VLOOKUP(A18,'Obelepédia'!A:E,5,FALSE)</f>
        <v>22</v>
      </c>
      <c r="H18" s="35" t="str">
        <f>VLOOKUP(A18,Rolezinho!A:C,3,FALSE)</f>
        <v>Masanganu - Ndumba</v>
      </c>
      <c r="I18" s="17">
        <f>IFERROR(VLOOKUP(H18,Rolezinho!C:F,MATCH("Total dos Jurados (normalizada)",Rolezinho!C$1:W$1,0),FALSE), "--")</f>
        <v>55.2</v>
      </c>
      <c r="J18" s="18">
        <f>IFERROR(VLOOKUP(H18,Rolezinho!C:Z,MATCH("Total dos Times (normalizada)",Rolezinho!C$1:W$1,0),FALSE), "--")</f>
        <v>19.14285714</v>
      </c>
      <c r="K18" s="17">
        <f>VLOOKUP(A18,Rolezinho!A:B,2,FALSE)</f>
        <v>10</v>
      </c>
      <c r="L18" s="19">
        <f t="shared" si="2"/>
        <v>84.34285714</v>
      </c>
      <c r="M18" s="20">
        <f t="shared" ref="M18:P18" si="21">VLOOKUP($A18,indirect("P" &amp; RIGHT(LEFT(M$1,10),1) &amp; "!A:B"),2,FALSE)</f>
        <v>1.5</v>
      </c>
      <c r="N18" s="20">
        <f t="shared" si="21"/>
        <v>0</v>
      </c>
      <c r="O18" s="20">
        <f t="shared" si="21"/>
        <v>12</v>
      </c>
      <c r="P18" s="20">
        <f t="shared" si="21"/>
        <v>8</v>
      </c>
      <c r="Q18" s="21">
        <f t="shared" si="4"/>
        <v>21.5</v>
      </c>
      <c r="R18" s="22" t="str">
        <f>IFERROR(LEFT(VLOOKUP(A18,'D Geral'!A:B,2,FALSE),6), "--")</f>
        <v>Time B</v>
      </c>
      <c r="S18" s="23">
        <f>IFERROR(VLOOKUP(VLOOKUP(A18,'D Geral'!A:B,2,FALSE),'D Geral'!B:C,2,FALSE), "--")</f>
        <v>62.5</v>
      </c>
      <c r="T18" s="23" t="str">
        <f>IFERROR(LEFT(VLOOKUP(A18,'D Final'!A:B,2,FALSE),10), "--")</f>
        <v>--</v>
      </c>
      <c r="U18" s="23" t="str">
        <f>IFERROR(VLOOKUP(VLOOKUP(A18,'D Final'!A:B,2,FALSE),'D Final'!B:C,2,FALSE), "--")</f>
        <v>--</v>
      </c>
      <c r="V18" s="25">
        <f t="shared" si="5"/>
        <v>62.5</v>
      </c>
      <c r="W18" s="26">
        <f t="shared" si="6"/>
        <v>201.5928571</v>
      </c>
    </row>
    <row r="19">
      <c r="A19" s="27" t="s">
        <v>73</v>
      </c>
      <c r="B19" s="28" t="s">
        <v>74</v>
      </c>
      <c r="C19" s="29" t="s">
        <v>25</v>
      </c>
      <c r="D19" s="30" t="s">
        <v>75</v>
      </c>
      <c r="E19" s="13">
        <v>14.604166666666666</v>
      </c>
      <c r="F19" s="14" t="str">
        <f>VLOOKUP(A19,'Obelepédia'!A:B,2,FALSE)</f>
        <v>Língua mebengokre</v>
      </c>
      <c r="G19" s="15">
        <f>VLOOKUP(A19,'Obelepédia'!A:E,5,FALSE)</f>
        <v>19</v>
      </c>
      <c r="H19" s="16" t="str">
        <f>VLOOKUP(A19,Rolezinho!A:C,3,FALSE)</f>
        <v>Kamulundu - Rikungu</v>
      </c>
      <c r="I19" s="17">
        <f>IFERROR(VLOOKUP(H19,Rolezinho!C:F,MATCH("Total dos Jurados (normalizada)",Rolezinho!C$1:W$1,0),FALSE), "--")</f>
        <v>51.6</v>
      </c>
      <c r="J19" s="18">
        <f>IFERROR(VLOOKUP(H19,Rolezinho!C:Z,MATCH("Total dos Times (normalizada)",Rolezinho!C$1:W$1,0),FALSE), "--")</f>
        <v>18.14285714</v>
      </c>
      <c r="K19" s="17">
        <f>VLOOKUP(A19,Rolezinho!A:B,2,FALSE)</f>
        <v>10</v>
      </c>
      <c r="L19" s="19">
        <f t="shared" si="2"/>
        <v>79.74285714</v>
      </c>
      <c r="M19" s="20">
        <f t="shared" ref="M19:P19" si="22">VLOOKUP($A19,indirect("P" &amp; RIGHT(LEFT(M$1,10),1) &amp; "!A:B"),2,FALSE)</f>
        <v>0</v>
      </c>
      <c r="N19" s="20">
        <f t="shared" si="22"/>
        <v>3</v>
      </c>
      <c r="O19" s="20">
        <f t="shared" si="22"/>
        <v>3.5</v>
      </c>
      <c r="P19" s="20">
        <f t="shared" si="22"/>
        <v>11</v>
      </c>
      <c r="Q19" s="21">
        <f t="shared" si="4"/>
        <v>17.5</v>
      </c>
      <c r="R19" s="33" t="str">
        <f>IFERROR(LEFT(VLOOKUP(A19,'D Geral'!A:B,2,FALSE),6), "--")</f>
        <v>Time D</v>
      </c>
      <c r="S19" s="23">
        <f>IFERROR(VLOOKUP(VLOOKUP(A19,'D Geral'!A:B,2,FALSE),'D Geral'!B:C,2,FALSE), "--")</f>
        <v>67.08333333</v>
      </c>
      <c r="T19" s="23" t="str">
        <f>IFERROR(LEFT(VLOOKUP(A19,'D Final'!A:B,2,FALSE),10), "--")</f>
        <v>--</v>
      </c>
      <c r="U19" s="23" t="str">
        <f>IFERROR(VLOOKUP(VLOOKUP(A19,'D Final'!A:B,2,FALSE),'D Final'!B:C,2,FALSE), "--")</f>
        <v>--</v>
      </c>
      <c r="V19" s="25">
        <f t="shared" si="5"/>
        <v>67.08333333</v>
      </c>
      <c r="W19" s="26">
        <f t="shared" si="6"/>
        <v>197.9303571</v>
      </c>
    </row>
    <row r="20">
      <c r="A20" s="40" t="s">
        <v>76</v>
      </c>
      <c r="B20" s="10" t="s">
        <v>77</v>
      </c>
      <c r="C20" s="11" t="s">
        <v>32</v>
      </c>
      <c r="D20" s="12" t="s">
        <v>78</v>
      </c>
      <c r="E20" s="13">
        <v>13.375</v>
      </c>
      <c r="F20" s="14" t="str">
        <f>VLOOKUP(A20,'Obelepédia'!A:B,2,FALSE)</f>
        <v>Língua mundurucu</v>
      </c>
      <c r="G20" s="15">
        <f>VLOOKUP(A20,'Obelepédia'!A:E,5,FALSE)</f>
        <v>29</v>
      </c>
      <c r="H20" s="16" t="str">
        <f>VLOOKUP(A20,Rolezinho!A:C,3,FALSE)</f>
        <v>Kubanza -  Kusoka</v>
      </c>
      <c r="I20" s="17">
        <f>IFERROR(VLOOKUP(H20,Rolezinho!C:F,MATCH("Total dos Jurados (normalizada)",Rolezinho!C$1:W$1,0),FALSE), "--")</f>
        <v>52.2</v>
      </c>
      <c r="J20" s="18">
        <f>IFERROR(VLOOKUP(H20,Rolezinho!C:Z,MATCH("Total dos Times (normalizada)",Rolezinho!C$1:W$1,0),FALSE), "--")</f>
        <v>18.14285714</v>
      </c>
      <c r="K20" s="17">
        <f>VLOOKUP(A20,Rolezinho!A:B,2,FALSE)</f>
        <v>10</v>
      </c>
      <c r="L20" s="19">
        <f t="shared" si="2"/>
        <v>80.34285714</v>
      </c>
      <c r="M20" s="20">
        <f t="shared" ref="M20:P20" si="23">VLOOKUP($A20,indirect("P" &amp; RIGHT(LEFT(M$1,10),1) &amp; "!A:B"),2,FALSE)</f>
        <v>0</v>
      </c>
      <c r="N20" s="20">
        <f t="shared" si="23"/>
        <v>0</v>
      </c>
      <c r="O20" s="20">
        <f t="shared" si="23"/>
        <v>18</v>
      </c>
      <c r="P20" s="20">
        <f t="shared" si="23"/>
        <v>0</v>
      </c>
      <c r="Q20" s="21">
        <f t="shared" si="4"/>
        <v>18</v>
      </c>
      <c r="R20" s="22" t="str">
        <f>IFERROR(LEFT(VLOOKUP(A20,'D Geral'!A:B,2,FALSE),6), "--")</f>
        <v>Time E</v>
      </c>
      <c r="S20" s="23">
        <f>IFERROR(VLOOKUP(VLOOKUP(A20,'D Geral'!A:B,2,FALSE),'D Geral'!B:C,2,FALSE), "--")</f>
        <v>57.08333333</v>
      </c>
      <c r="T20" s="23" t="str">
        <f>IFERROR(LEFT(VLOOKUP(A20,'D Final'!A:B,2,FALSE),10), "--")</f>
        <v>--</v>
      </c>
      <c r="U20" s="23" t="str">
        <f>IFERROR(VLOOKUP(VLOOKUP(A20,'D Final'!A:B,2,FALSE),'D Final'!B:C,2,FALSE), "--")</f>
        <v>--</v>
      </c>
      <c r="V20" s="25">
        <f t="shared" si="5"/>
        <v>57.08333333</v>
      </c>
      <c r="W20" s="26">
        <f t="shared" si="6"/>
        <v>197.8011905</v>
      </c>
    </row>
    <row r="21">
      <c r="A21" s="39" t="s">
        <v>79</v>
      </c>
      <c r="B21" s="28" t="s">
        <v>80</v>
      </c>
      <c r="C21" s="29" t="s">
        <v>47</v>
      </c>
      <c r="D21" s="30" t="s">
        <v>81</v>
      </c>
      <c r="E21" s="13">
        <v>13.270833333333332</v>
      </c>
      <c r="F21" s="14" t="str">
        <f>VLOOKUP(A21,'Obelepédia'!A:B,2,FALSE)</f>
        <v>Língua cantonesa</v>
      </c>
      <c r="G21" s="15">
        <f>VLOOKUP(A21,'Obelepédia'!A:E,5,FALSE)</f>
        <v>20</v>
      </c>
      <c r="H21" s="16" t="str">
        <f>VLOOKUP(A21,Rolezinho!A:C,3,FALSE)</f>
        <v>Kubanza -  Kusoka</v>
      </c>
      <c r="I21" s="17">
        <f>IFERROR(VLOOKUP(H21,Rolezinho!C:F,MATCH("Total dos Jurados (normalizada)",Rolezinho!C$1:W$1,0),FALSE), "--")</f>
        <v>52.2</v>
      </c>
      <c r="J21" s="18">
        <f>IFERROR(VLOOKUP(H21,Rolezinho!C:Z,MATCH("Total dos Times (normalizada)",Rolezinho!C$1:W$1,0),FALSE), "--")</f>
        <v>18.14285714</v>
      </c>
      <c r="K21" s="17">
        <f>VLOOKUP(A21,Rolezinho!A:B,2,FALSE)</f>
        <v>9</v>
      </c>
      <c r="L21" s="19">
        <f t="shared" si="2"/>
        <v>79.34285714</v>
      </c>
      <c r="M21" s="20">
        <f t="shared" ref="M21:P21" si="24">VLOOKUP($A21,indirect("P" &amp; RIGHT(LEFT(M$1,10),1) &amp; "!A:B"),2,FALSE)</f>
        <v>12</v>
      </c>
      <c r="N21" s="20">
        <f t="shared" si="24"/>
        <v>1.5</v>
      </c>
      <c r="O21" s="20">
        <f t="shared" si="24"/>
        <v>2.5</v>
      </c>
      <c r="P21" s="20">
        <f t="shared" si="24"/>
        <v>7</v>
      </c>
      <c r="Q21" s="21">
        <f t="shared" si="4"/>
        <v>23</v>
      </c>
      <c r="R21" s="22" t="str">
        <f>IFERROR(LEFT(VLOOKUP(A21,'D Geral'!A:B,2,FALSE),6), "--")</f>
        <v>Time F</v>
      </c>
      <c r="S21" s="23">
        <f>IFERROR(VLOOKUP(VLOOKUP(A21,'D Geral'!A:B,2,FALSE),'D Geral'!B:C,2,FALSE), "--")</f>
        <v>61.66666667</v>
      </c>
      <c r="T21" s="23" t="str">
        <f>IFERROR(LEFT(VLOOKUP(A21,'D Final'!A:B,2,FALSE),10), "--")</f>
        <v>--</v>
      </c>
      <c r="U21" s="23" t="str">
        <f>IFERROR(VLOOKUP(VLOOKUP(A21,'D Final'!A:B,2,FALSE),'D Final'!B:C,2,FALSE), "--")</f>
        <v>--</v>
      </c>
      <c r="V21" s="25">
        <f t="shared" si="5"/>
        <v>61.66666667</v>
      </c>
      <c r="W21" s="26">
        <f t="shared" si="6"/>
        <v>197.2803571</v>
      </c>
    </row>
    <row r="22">
      <c r="A22" s="40" t="s">
        <v>82</v>
      </c>
      <c r="B22" s="10" t="s">
        <v>83</v>
      </c>
      <c r="C22" s="11" t="s">
        <v>32</v>
      </c>
      <c r="D22" s="12" t="s">
        <v>84</v>
      </c>
      <c r="E22" s="13">
        <v>13.916666666666666</v>
      </c>
      <c r="F22" s="14" t="str">
        <f>VLOOKUP(A22,'Obelepédia'!A:B,2,FALSE)</f>
        <v>Língua zulu</v>
      </c>
      <c r="G22" s="15">
        <f>VLOOKUP(A22,'Obelepédia'!A:E,5,FALSE)</f>
        <v>17</v>
      </c>
      <c r="H22" s="16" t="str">
        <f>VLOOKUP(A22,Rolezinho!A:C,3,FALSE)</f>
        <v>Kamulundu - Rikungu</v>
      </c>
      <c r="I22" s="17">
        <f>IFERROR(VLOOKUP(H22,Rolezinho!C:F,MATCH("Total dos Jurados (normalizada)",Rolezinho!C$1:W$1,0),FALSE), "--")</f>
        <v>51.6</v>
      </c>
      <c r="J22" s="18">
        <f>IFERROR(VLOOKUP(H22,Rolezinho!C:Z,MATCH("Total dos Times (normalizada)",Rolezinho!C$1:W$1,0),FALSE), "--")</f>
        <v>18.14285714</v>
      </c>
      <c r="K22" s="17">
        <f>VLOOKUP(A22,Rolezinho!A:B,2,FALSE)</f>
        <v>10</v>
      </c>
      <c r="L22" s="19">
        <f t="shared" si="2"/>
        <v>79.74285714</v>
      </c>
      <c r="M22" s="20">
        <f t="shared" ref="M22:P22" si="25">VLOOKUP($A22,indirect("P" &amp; RIGHT(LEFT(M$1,10),1) &amp; "!A:B"),2,FALSE)</f>
        <v>3</v>
      </c>
      <c r="N22" s="20">
        <f t="shared" si="25"/>
        <v>0</v>
      </c>
      <c r="O22" s="20">
        <f t="shared" si="25"/>
        <v>3.5</v>
      </c>
      <c r="P22" s="20">
        <f t="shared" si="25"/>
        <v>10</v>
      </c>
      <c r="Q22" s="21">
        <f t="shared" si="4"/>
        <v>16.5</v>
      </c>
      <c r="R22" s="22" t="str">
        <f>IFERROR(LEFT(VLOOKUP(A22,'D Geral'!A:B,2,FALSE),6), "--")</f>
        <v>Time A</v>
      </c>
      <c r="S22" s="23">
        <f>IFERROR(VLOOKUP(VLOOKUP(A22,'D Geral'!A:B,2,FALSE),'D Geral'!B:C,2,FALSE), "--")</f>
        <v>60</v>
      </c>
      <c r="T22" s="23" t="str">
        <f>IFERROR(LEFT(VLOOKUP(A22,'D Final'!A:B,2,FALSE),10), "--")</f>
        <v>--</v>
      </c>
      <c r="U22" s="23" t="str">
        <f>IFERROR(VLOOKUP(VLOOKUP(A22,'D Final'!A:B,2,FALSE),'D Final'!B:C,2,FALSE), "--")</f>
        <v>--</v>
      </c>
      <c r="V22" s="25">
        <f t="shared" si="5"/>
        <v>60</v>
      </c>
      <c r="W22" s="26">
        <f t="shared" si="6"/>
        <v>187.1595238</v>
      </c>
    </row>
    <row r="23">
      <c r="A23" s="39" t="s">
        <v>85</v>
      </c>
      <c r="B23" s="28" t="s">
        <v>86</v>
      </c>
      <c r="C23" s="29" t="s">
        <v>87</v>
      </c>
      <c r="D23" s="30" t="s">
        <v>88</v>
      </c>
      <c r="E23" s="13">
        <v>11.458333333333334</v>
      </c>
      <c r="F23" s="14" t="str">
        <f>VLOOKUP(A23,'Obelepédia'!A:B,2,FALSE)</f>
        <v>Língua Havaiana</v>
      </c>
      <c r="G23" s="15">
        <f>VLOOKUP(A23,'Obelepédia'!A:E,5,FALSE)</f>
        <v>19</v>
      </c>
      <c r="H23" s="16" t="str">
        <f>VLOOKUP(A23,Rolezinho!A:C,3,FALSE)</f>
        <v>Kitangana - Kalemba</v>
      </c>
      <c r="I23" s="17">
        <f>IFERROR(VLOOKUP(H23,Rolezinho!C:F,MATCH("Total dos Jurados (normalizada)",Rolezinho!C$1:W$1,0),FALSE), "--")</f>
        <v>48.6</v>
      </c>
      <c r="J23" s="18">
        <f>IFERROR(VLOOKUP(H23,Rolezinho!C:Z,MATCH("Total dos Times (normalizada)",Rolezinho!C$1:W$1,0),FALSE), "--")</f>
        <v>17.57142857</v>
      </c>
      <c r="K23" s="17">
        <f>VLOOKUP(A23,Rolezinho!A:B,2,FALSE)</f>
        <v>10</v>
      </c>
      <c r="L23" s="19">
        <f t="shared" si="2"/>
        <v>76.17142857</v>
      </c>
      <c r="M23" s="20">
        <f t="shared" ref="M23:P23" si="26">VLOOKUP($A23,indirect("P" &amp; RIGHT(LEFT(M$1,10),1) &amp; "!A:B"),2,FALSE)</f>
        <v>0</v>
      </c>
      <c r="N23" s="20">
        <f t="shared" si="26"/>
        <v>13</v>
      </c>
      <c r="O23" s="20">
        <f t="shared" si="26"/>
        <v>0</v>
      </c>
      <c r="P23" s="20">
        <f t="shared" si="26"/>
        <v>0</v>
      </c>
      <c r="Q23" s="21">
        <f t="shared" si="4"/>
        <v>13</v>
      </c>
      <c r="R23" s="22" t="str">
        <f>IFERROR(LEFT(VLOOKUP(A23,'D Geral'!A:B,2,FALSE),6), "--")</f>
        <v>Time F</v>
      </c>
      <c r="S23" s="23">
        <f>IFERROR(VLOOKUP(VLOOKUP(A23,'D Geral'!A:B,2,FALSE),'D Geral'!B:C,2,FALSE), "--")</f>
        <v>61.66666667</v>
      </c>
      <c r="T23" s="23" t="str">
        <f>IFERROR(LEFT(VLOOKUP(A23,'D Final'!A:B,2,FALSE),10), "--")</f>
        <v>--</v>
      </c>
      <c r="U23" s="23" t="str">
        <f>IFERROR(VLOOKUP(VLOOKUP(A23,'D Final'!A:B,2,FALSE),'D Final'!B:C,2,FALSE), "--")</f>
        <v>--</v>
      </c>
      <c r="V23" s="25">
        <f t="shared" si="5"/>
        <v>61.66666667</v>
      </c>
      <c r="W23" s="26">
        <f t="shared" si="6"/>
        <v>181.2964286</v>
      </c>
    </row>
    <row r="24">
      <c r="A24" s="40" t="s">
        <v>89</v>
      </c>
      <c r="B24" s="10" t="s">
        <v>38</v>
      </c>
      <c r="C24" s="11" t="s">
        <v>32</v>
      </c>
      <c r="D24" s="12" t="s">
        <v>90</v>
      </c>
      <c r="E24" s="13">
        <v>16.291666666666668</v>
      </c>
      <c r="F24" s="14" t="str">
        <f>VLOOKUP(A24,'Obelepédia'!A:B,2,FALSE)</f>
        <v>Língua manesa</v>
      </c>
      <c r="G24" s="15">
        <f>VLOOKUP(A24,'Obelepédia'!A:E,5,FALSE)</f>
        <v>20</v>
      </c>
      <c r="H24" s="16" t="str">
        <f>VLOOKUP(A24,Rolezinho!A:C,3,FALSE)</f>
        <v>Masanganu - Ndunge</v>
      </c>
      <c r="I24" s="17">
        <f>IFERROR(VLOOKUP(H24,Rolezinho!C:F,MATCH("Total dos Jurados (normalizada)",Rolezinho!C$1:W$1,0),FALSE), "--")</f>
        <v>52.8</v>
      </c>
      <c r="J24" s="18">
        <f>IFERROR(VLOOKUP(H24,Rolezinho!C:Z,MATCH("Total dos Times (normalizada)",Rolezinho!C$1:W$1,0),FALSE), "--")</f>
        <v>19.42857143</v>
      </c>
      <c r="K24" s="17">
        <f>VLOOKUP(A24,Rolezinho!A:B,2,FALSE)</f>
        <v>9</v>
      </c>
      <c r="L24" s="19">
        <f t="shared" si="2"/>
        <v>81.22857143</v>
      </c>
      <c r="M24" s="20">
        <f t="shared" ref="M24:P24" si="27">VLOOKUP($A24,indirect("P" &amp; RIGHT(LEFT(M$1,10),1) &amp; "!A:B"),2,FALSE)</f>
        <v>0</v>
      </c>
      <c r="N24" s="20">
        <f t="shared" si="27"/>
        <v>0</v>
      </c>
      <c r="O24" s="20">
        <f t="shared" si="27"/>
        <v>0</v>
      </c>
      <c r="P24" s="20">
        <f t="shared" si="27"/>
        <v>0</v>
      </c>
      <c r="Q24" s="21">
        <f t="shared" si="4"/>
        <v>0</v>
      </c>
      <c r="R24" s="22" t="str">
        <f>IFERROR(LEFT(VLOOKUP(A24,'D Geral'!A:B,2,FALSE),6), "--")</f>
        <v>Time A</v>
      </c>
      <c r="S24" s="23">
        <f>IFERROR(VLOOKUP(VLOOKUP(A24,'D Geral'!A:B,2,FALSE),'D Geral'!B:C,2,FALSE), "--")</f>
        <v>60</v>
      </c>
      <c r="T24" s="23" t="str">
        <f>IFERROR(LEFT(VLOOKUP(A24,'D Final'!A:B,2,FALSE),10), "--")</f>
        <v>--</v>
      </c>
      <c r="U24" s="23" t="str">
        <f>IFERROR(VLOOKUP(VLOOKUP(A24,'D Final'!A:B,2,FALSE),'D Final'!B:C,2,FALSE), "--")</f>
        <v>--</v>
      </c>
      <c r="V24" s="25">
        <f t="shared" si="5"/>
        <v>60</v>
      </c>
      <c r="W24" s="26">
        <f t="shared" si="6"/>
        <v>177.5202381</v>
      </c>
    </row>
    <row r="25">
      <c r="A25" s="39" t="s">
        <v>91</v>
      </c>
      <c r="B25" s="28" t="s">
        <v>28</v>
      </c>
      <c r="C25" s="29" t="s">
        <v>47</v>
      </c>
      <c r="D25" s="30" t="s">
        <v>92</v>
      </c>
      <c r="E25" s="13">
        <v>15.0</v>
      </c>
      <c r="F25" s="14" t="str">
        <f>VLOOKUP(A25,'Obelepédia'!A:B,2,FALSE)</f>
        <v>Língua iorubá</v>
      </c>
      <c r="G25" s="15">
        <f>VLOOKUP(A25,'Obelepédia'!A:E,5,FALSE)</f>
        <v>19</v>
      </c>
      <c r="H25" s="16" t="str">
        <f>VLOOKUP(A25,Rolezinho!A:C,3,FALSE)</f>
        <v>Kubanza -  Kusoka</v>
      </c>
      <c r="I25" s="17">
        <f>IFERROR(VLOOKUP(H25,Rolezinho!C:F,MATCH("Total dos Jurados (normalizada)",Rolezinho!C$1:W$1,0),FALSE), "--")</f>
        <v>52.2</v>
      </c>
      <c r="J25" s="18">
        <f>IFERROR(VLOOKUP(H25,Rolezinho!C:Z,MATCH("Total dos Times (normalizada)",Rolezinho!C$1:W$1,0),FALSE), "--")</f>
        <v>18.14285714</v>
      </c>
      <c r="K25" s="17">
        <f>VLOOKUP(A25,Rolezinho!A:B,2,FALSE)</f>
        <v>6</v>
      </c>
      <c r="L25" s="19">
        <f t="shared" si="2"/>
        <v>76.34285714</v>
      </c>
      <c r="M25" s="20">
        <f t="shared" ref="M25:P25" si="28">VLOOKUP($A25,indirect("P" &amp; RIGHT(LEFT(M$1,10),1) &amp; "!A:B"),2,FALSE)</f>
        <v>0</v>
      </c>
      <c r="N25" s="20">
        <f t="shared" si="28"/>
        <v>0</v>
      </c>
      <c r="O25" s="20">
        <f t="shared" si="28"/>
        <v>0</v>
      </c>
      <c r="P25" s="20">
        <f t="shared" si="28"/>
        <v>0</v>
      </c>
      <c r="Q25" s="21">
        <f t="shared" si="4"/>
        <v>0</v>
      </c>
      <c r="R25" s="22" t="str">
        <f>IFERROR(LEFT(VLOOKUP(A25,'D Geral'!A:B,2,FALSE),6), "--")</f>
        <v>Time B</v>
      </c>
      <c r="S25" s="23">
        <f>IFERROR(VLOOKUP(VLOOKUP(A25,'D Geral'!A:B,2,FALSE),'D Geral'!B:C,2,FALSE), "--")</f>
        <v>62.5</v>
      </c>
      <c r="T25" s="23" t="str">
        <f>IFERROR(LEFT(VLOOKUP(A25,'D Final'!A:B,2,FALSE),10), "--")</f>
        <v>--</v>
      </c>
      <c r="U25" s="23" t="str">
        <f>IFERROR(VLOOKUP(VLOOKUP(A25,'D Final'!A:B,2,FALSE),'D Final'!B:C,2,FALSE), "--")</f>
        <v>--</v>
      </c>
      <c r="V25" s="25">
        <f t="shared" si="5"/>
        <v>62.5</v>
      </c>
      <c r="W25" s="26">
        <f t="shared" si="6"/>
        <v>172.8428571</v>
      </c>
    </row>
    <row r="26">
      <c r="A26" s="34" t="s">
        <v>93</v>
      </c>
      <c r="B26" s="10" t="s">
        <v>38</v>
      </c>
      <c r="C26" s="11" t="s">
        <v>25</v>
      </c>
      <c r="D26" s="12" t="s">
        <v>94</v>
      </c>
      <c r="E26" s="13">
        <v>15.104166666666666</v>
      </c>
      <c r="F26" s="31" t="str">
        <f>VLOOKUP(A26,'Obelepédia'!A:B,2,FALSE)</f>
        <v>Língua Katukina-Kanamari</v>
      </c>
      <c r="G26" s="15">
        <f>VLOOKUP(A26,'Obelepédia'!A:E,5,FALSE)</f>
        <v>29</v>
      </c>
      <c r="H26" s="16" t="str">
        <f>VLOOKUP(A26,Rolezinho!A:C,3,FALSE)</f>
        <v>Kitangana - Fitíu</v>
      </c>
      <c r="I26" s="17">
        <f>IFERROR(VLOOKUP(H26,Rolezinho!C:F,MATCH("Total dos Jurados (normalizada)",Rolezinho!C$1:W$1,0),FALSE), "--")</f>
        <v>52.2</v>
      </c>
      <c r="J26" s="18">
        <f>IFERROR(VLOOKUP(H26,Rolezinho!C:Z,MATCH("Total dos Times (normalizada)",Rolezinho!C$1:W$1,0),FALSE), "--")</f>
        <v>18.85714286</v>
      </c>
      <c r="K26" s="17">
        <f>VLOOKUP(A26,Rolezinho!A:B,2,FALSE)</f>
        <v>10</v>
      </c>
      <c r="L26" s="19">
        <f t="shared" si="2"/>
        <v>81.05714286</v>
      </c>
      <c r="M26" s="20">
        <f t="shared" ref="M26:P26" si="29">VLOOKUP($A26,indirect("P" &amp; RIGHT(LEFT(M$1,10),1) &amp; "!A:B"),2,FALSE)</f>
        <v>16.5</v>
      </c>
      <c r="N26" s="20">
        <f t="shared" si="29"/>
        <v>3</v>
      </c>
      <c r="O26" s="20">
        <f t="shared" si="29"/>
        <v>13</v>
      </c>
      <c r="P26" s="20">
        <f t="shared" si="29"/>
        <v>14</v>
      </c>
      <c r="Q26" s="21">
        <f t="shared" si="4"/>
        <v>46.5</v>
      </c>
      <c r="R26" s="22" t="str">
        <f>IFERROR(LEFT(VLOOKUP(A26,'D Geral'!A:B,2,FALSE),6), "--")</f>
        <v>--</v>
      </c>
      <c r="S26" s="23" t="str">
        <f>IFERROR(VLOOKUP(VLOOKUP(A26,'D Geral'!A:B,2,FALSE),'D Geral'!B:C,2,FALSE), "--")</f>
        <v>--</v>
      </c>
      <c r="T26" s="23" t="str">
        <f>IFERROR(LEFT(VLOOKUP(A26,'D Final'!A:B,2,FALSE),10), "--")</f>
        <v>--</v>
      </c>
      <c r="U26" s="23" t="str">
        <f>IFERROR(VLOOKUP(VLOOKUP(A26,'D Final'!A:B,2,FALSE),'D Final'!B:C,2,FALSE), "--")</f>
        <v>--</v>
      </c>
      <c r="V26" s="25">
        <f t="shared" si="5"/>
        <v>0</v>
      </c>
      <c r="W26" s="26">
        <f t="shared" si="6"/>
        <v>171.6613095</v>
      </c>
    </row>
    <row r="27">
      <c r="A27" s="39" t="s">
        <v>95</v>
      </c>
      <c r="B27" s="28" t="s">
        <v>96</v>
      </c>
      <c r="C27" s="29" t="s">
        <v>32</v>
      </c>
      <c r="D27" s="30" t="s">
        <v>97</v>
      </c>
      <c r="E27" s="13">
        <v>15.041666666666666</v>
      </c>
      <c r="F27" s="14" t="str">
        <f>VLOOKUP(A27,'Obelepédia'!A:B,2,FALSE)</f>
        <v>Lingua panará</v>
      </c>
      <c r="G27" s="15">
        <f>VLOOKUP(A27,'Obelepédia'!A:E,5,FALSE)</f>
        <v>28</v>
      </c>
      <c r="H27" s="16" t="str">
        <f>VLOOKUP(A27,Rolezinho!A:C,3,FALSE)</f>
        <v>Kitangana - Fitíu</v>
      </c>
      <c r="I27" s="17">
        <f>IFERROR(VLOOKUP(H27,Rolezinho!C:F,MATCH("Total dos Jurados (normalizada)",Rolezinho!C$1:W$1,0),FALSE), "--")</f>
        <v>52.2</v>
      </c>
      <c r="J27" s="18">
        <f>IFERROR(VLOOKUP(H27,Rolezinho!C:Z,MATCH("Total dos Times (normalizada)",Rolezinho!C$1:W$1,0),FALSE), "--")</f>
        <v>18.85714286</v>
      </c>
      <c r="K27" s="17">
        <f>VLOOKUP(A27,Rolezinho!A:B,2,FALSE)</f>
        <v>10</v>
      </c>
      <c r="L27" s="19">
        <f t="shared" si="2"/>
        <v>81.05714286</v>
      </c>
      <c r="M27" s="20">
        <f t="shared" ref="M27:P27" si="30">VLOOKUP($A27,indirect("P" &amp; RIGHT(LEFT(M$1,10),1) &amp; "!A:B"),2,FALSE)</f>
        <v>0</v>
      </c>
      <c r="N27" s="20">
        <f t="shared" si="30"/>
        <v>0</v>
      </c>
      <c r="O27" s="20">
        <f t="shared" si="30"/>
        <v>0</v>
      </c>
      <c r="P27" s="20">
        <f t="shared" si="30"/>
        <v>14</v>
      </c>
      <c r="Q27" s="21">
        <f t="shared" si="4"/>
        <v>14</v>
      </c>
      <c r="R27" s="22" t="str">
        <f>IFERROR(LEFT(VLOOKUP(A27,'D Geral'!A:B,2,FALSE),6), "--")</f>
        <v>--</v>
      </c>
      <c r="S27" s="23" t="str">
        <f>IFERROR(VLOOKUP(VLOOKUP(A27,'D Geral'!A:B,2,FALSE),'D Geral'!B:C,2,FALSE), "--")</f>
        <v>--</v>
      </c>
      <c r="T27" s="23" t="str">
        <f>IFERROR(LEFT(VLOOKUP(A27,'D Final'!A:B,2,FALSE),10), "--")</f>
        <v>--</v>
      </c>
      <c r="U27" s="23" t="str">
        <f>IFERROR(VLOOKUP(VLOOKUP(A27,'D Final'!A:B,2,FALSE),'D Final'!B:C,2,FALSE), "--")</f>
        <v>--</v>
      </c>
      <c r="V27" s="25">
        <f t="shared" si="5"/>
        <v>0</v>
      </c>
      <c r="W27" s="26">
        <f t="shared" si="6"/>
        <v>138.0988095</v>
      </c>
    </row>
    <row r="28">
      <c r="A28" s="40" t="s">
        <v>98</v>
      </c>
      <c r="B28" s="10" t="s">
        <v>68</v>
      </c>
      <c r="C28" s="11" t="s">
        <v>32</v>
      </c>
      <c r="D28" s="12" t="s">
        <v>99</v>
      </c>
      <c r="E28" s="13">
        <v>13.979166666666664</v>
      </c>
      <c r="F28" s="14" t="str">
        <f>VLOOKUP(A28,'Obelepédia'!A:B,2,FALSE)</f>
        <v>Língua bengali</v>
      </c>
      <c r="G28" s="15">
        <f>VLOOKUP(A28,'Obelepédia'!A:E,5,FALSE)</f>
        <v>27</v>
      </c>
      <c r="H28" s="16" t="str">
        <f>VLOOKUP(A28,Rolezinho!A:C,3,FALSE)</f>
        <v>Kamulundu - Kinjenje</v>
      </c>
      <c r="I28" s="17">
        <f>IFERROR(VLOOKUP(H28,Rolezinho!C:F,MATCH("Total dos Jurados (normalizada)",Rolezinho!C$1:W$1,0),FALSE), "--")</f>
        <v>47.4</v>
      </c>
      <c r="J28" s="18">
        <f>IFERROR(VLOOKUP(H28,Rolezinho!C:Z,MATCH("Total dos Times (normalizada)",Rolezinho!C$1:W$1,0),FALSE), "--")</f>
        <v>17.42857143</v>
      </c>
      <c r="K28" s="17">
        <f>VLOOKUP(A28,Rolezinho!A:B,2,FALSE)</f>
        <v>9</v>
      </c>
      <c r="L28" s="19">
        <f t="shared" si="2"/>
        <v>73.82857143</v>
      </c>
      <c r="M28" s="20">
        <f t="shared" ref="M28:P28" si="31">VLOOKUP($A28,indirect("P" &amp; RIGHT(LEFT(M$1,10),1) &amp; "!A:B"),2,FALSE)</f>
        <v>0</v>
      </c>
      <c r="N28" s="20">
        <f t="shared" si="31"/>
        <v>0</v>
      </c>
      <c r="O28" s="20">
        <f t="shared" si="31"/>
        <v>12.5</v>
      </c>
      <c r="P28" s="20">
        <f t="shared" si="31"/>
        <v>10</v>
      </c>
      <c r="Q28" s="21">
        <f t="shared" si="4"/>
        <v>22.5</v>
      </c>
      <c r="R28" s="22" t="str">
        <f>IFERROR(LEFT(VLOOKUP(A28,'D Geral'!A:B,2,FALSE),6), "--")</f>
        <v>--</v>
      </c>
      <c r="S28" s="23" t="str">
        <f>IFERROR(VLOOKUP(VLOOKUP(A28,'D Geral'!A:B,2,FALSE),'D Geral'!B:C,2,FALSE), "--")</f>
        <v>--</v>
      </c>
      <c r="T28" s="23" t="str">
        <f>IFERROR(LEFT(VLOOKUP(A28,'D Final'!A:B,2,FALSE),10), "--")</f>
        <v>--</v>
      </c>
      <c r="U28" s="23" t="str">
        <f>IFERROR(VLOOKUP(VLOOKUP(A28,'D Final'!A:B,2,FALSE),'D Final'!B:C,2,FALSE), "--")</f>
        <v>--</v>
      </c>
      <c r="V28" s="25">
        <f t="shared" si="5"/>
        <v>0</v>
      </c>
      <c r="W28" s="26">
        <f t="shared" si="6"/>
        <v>137.3077381</v>
      </c>
    </row>
    <row r="29">
      <c r="A29" s="39" t="s">
        <v>100</v>
      </c>
      <c r="B29" s="28" t="s">
        <v>101</v>
      </c>
      <c r="C29" s="29" t="s">
        <v>32</v>
      </c>
      <c r="D29" s="30" t="s">
        <v>102</v>
      </c>
      <c r="E29" s="13">
        <v>15.166666666666666</v>
      </c>
      <c r="F29" s="14" t="str">
        <f>VLOOKUP(A29,'Obelepédia'!A:B,2,FALSE)</f>
        <v>Língua bumthang</v>
      </c>
      <c r="G29" s="15">
        <f>VLOOKUP(A29,'Obelepédia'!A:E,5,FALSE)</f>
        <v>24</v>
      </c>
      <c r="H29" s="16" t="str">
        <f>VLOOKUP(A29,Rolezinho!A:C,3,FALSE)</f>
        <v>Masanganu - Ndunge</v>
      </c>
      <c r="I29" s="17">
        <f>IFERROR(VLOOKUP(H29,Rolezinho!C:F,MATCH("Total dos Jurados (normalizada)",Rolezinho!C$1:W$1,0),FALSE), "--")</f>
        <v>52.8</v>
      </c>
      <c r="J29" s="18">
        <f>IFERROR(VLOOKUP(H29,Rolezinho!C:Z,MATCH("Total dos Times (normalizada)",Rolezinho!C$1:W$1,0),FALSE), "--")</f>
        <v>19.42857143</v>
      </c>
      <c r="K29" s="17">
        <f>VLOOKUP(A29,Rolezinho!A:B,2,FALSE)</f>
        <v>9</v>
      </c>
      <c r="L29" s="19">
        <f t="shared" si="2"/>
        <v>81.22857143</v>
      </c>
      <c r="M29" s="20">
        <f t="shared" ref="M29:P29" si="32">VLOOKUP($A29,indirect("P" &amp; RIGHT(LEFT(M$1,10),1) &amp; "!A:B"),2,FALSE)</f>
        <v>0</v>
      </c>
      <c r="N29" s="20">
        <f t="shared" si="32"/>
        <v>0</v>
      </c>
      <c r="O29" s="20">
        <f t="shared" si="32"/>
        <v>12</v>
      </c>
      <c r="P29" s="20">
        <f t="shared" si="32"/>
        <v>0</v>
      </c>
      <c r="Q29" s="21">
        <f t="shared" si="4"/>
        <v>12</v>
      </c>
      <c r="R29" s="22" t="str">
        <f>IFERROR(LEFT(VLOOKUP(A29,'D Geral'!A:B,2,FALSE),6), "--")</f>
        <v>--</v>
      </c>
      <c r="S29" s="23" t="str">
        <f>IFERROR(VLOOKUP(VLOOKUP(A29,'D Geral'!A:B,2,FALSE),'D Geral'!B:C,2,FALSE), "--")</f>
        <v>--</v>
      </c>
      <c r="T29" s="23" t="str">
        <f>IFERROR(LEFT(VLOOKUP(A29,'D Final'!A:B,2,FALSE),10), "--")</f>
        <v>--</v>
      </c>
      <c r="U29" s="23" t="str">
        <f>IFERROR(VLOOKUP(VLOOKUP(A29,'D Final'!A:B,2,FALSE),'D Final'!B:C,2,FALSE), "--")</f>
        <v>--</v>
      </c>
      <c r="V29" s="25">
        <f t="shared" si="5"/>
        <v>0</v>
      </c>
      <c r="W29" s="26">
        <f t="shared" si="6"/>
        <v>132.3952381</v>
      </c>
    </row>
    <row r="30">
      <c r="A30" s="40" t="s">
        <v>103</v>
      </c>
      <c r="B30" s="10" t="s">
        <v>74</v>
      </c>
      <c r="C30" s="11" t="s">
        <v>25</v>
      </c>
      <c r="D30" s="12" t="s">
        <v>104</v>
      </c>
      <c r="E30" s="13">
        <v>15.5625</v>
      </c>
      <c r="F30" s="14" t="str">
        <f>VLOOKUP(A30,'Obelepédia'!A:B,2,FALSE)</f>
        <v>Língua Maxakali</v>
      </c>
      <c r="G30" s="15">
        <f>VLOOKUP(A30,'Obelepédia'!A:E,5,FALSE)</f>
        <v>28</v>
      </c>
      <c r="H30" s="16" t="str">
        <f>VLOOKUP(A30,Rolezinho!A:C,3,FALSE)</f>
        <v>Kitangana - Kalemba</v>
      </c>
      <c r="I30" s="17">
        <f>IFERROR(VLOOKUP(H30,Rolezinho!C:F,MATCH("Total dos Jurados (normalizada)",Rolezinho!C$1:W$1,0),FALSE), "--")</f>
        <v>48.6</v>
      </c>
      <c r="J30" s="18">
        <f>IFERROR(VLOOKUP(H30,Rolezinho!C:Z,MATCH("Total dos Times (normalizada)",Rolezinho!C$1:W$1,0),FALSE), "--")</f>
        <v>17.57142857</v>
      </c>
      <c r="K30" s="17">
        <f>VLOOKUP(A30,Rolezinho!A:B,2,FALSE)</f>
        <v>10</v>
      </c>
      <c r="L30" s="19">
        <f t="shared" si="2"/>
        <v>76.17142857</v>
      </c>
      <c r="M30" s="20">
        <f t="shared" ref="M30:P30" si="33">VLOOKUP($A30,indirect("P" &amp; RIGHT(LEFT(M$1,10),1) &amp; "!A:B"),2,FALSE)</f>
        <v>0</v>
      </c>
      <c r="N30" s="20">
        <f t="shared" si="33"/>
        <v>1.5</v>
      </c>
      <c r="O30" s="20">
        <f t="shared" si="33"/>
        <v>10.5</v>
      </c>
      <c r="P30" s="20">
        <f t="shared" si="33"/>
        <v>0</v>
      </c>
      <c r="Q30" s="21">
        <f t="shared" si="4"/>
        <v>12</v>
      </c>
      <c r="R30" s="22" t="str">
        <f>IFERROR(LEFT(VLOOKUP(A30,'D Geral'!A:B,2,FALSE),6), "--")</f>
        <v>--</v>
      </c>
      <c r="S30" s="23" t="str">
        <f>IFERROR(VLOOKUP(VLOOKUP(A30,'D Geral'!A:B,2,FALSE),'D Geral'!B:C,2,FALSE), "--")</f>
        <v>--</v>
      </c>
      <c r="T30" s="23" t="str">
        <f>IFERROR(LEFT(VLOOKUP(A30,'D Final'!A:B,2,FALSE),10), "--")</f>
        <v>--</v>
      </c>
      <c r="U30" s="23" t="str">
        <f>IFERROR(VLOOKUP(VLOOKUP(A30,'D Final'!A:B,2,FALSE),'D Final'!B:C,2,FALSE), "--")</f>
        <v>--</v>
      </c>
      <c r="V30" s="25">
        <f t="shared" si="5"/>
        <v>0</v>
      </c>
      <c r="W30" s="26">
        <f t="shared" si="6"/>
        <v>131.7339286</v>
      </c>
    </row>
    <row r="31">
      <c r="A31" s="39" t="s">
        <v>105</v>
      </c>
      <c r="B31" s="28" t="s">
        <v>106</v>
      </c>
      <c r="C31" s="29" t="s">
        <v>25</v>
      </c>
      <c r="D31" s="30" t="s">
        <v>107</v>
      </c>
      <c r="E31" s="13">
        <v>17.35416666666667</v>
      </c>
      <c r="F31" s="14" t="str">
        <f>VLOOKUP(A31,'Obelepédia'!A:B,2,FALSE)</f>
        <v>Língua waimiri-atroari</v>
      </c>
      <c r="G31" s="15">
        <f>VLOOKUP(A31,'Obelepédia'!A:E,5,FALSE)</f>
        <v>27</v>
      </c>
      <c r="H31" s="16" t="str">
        <f>VLOOKUP(A31,Rolezinho!A:C,3,FALSE)</f>
        <v>Kitangana - Kalemba</v>
      </c>
      <c r="I31" s="17">
        <f>IFERROR(VLOOKUP(H31,Rolezinho!C:F,MATCH("Total dos Jurados (normalizada)",Rolezinho!C$1:W$1,0),FALSE), "--")</f>
        <v>48.6</v>
      </c>
      <c r="J31" s="18">
        <f>IFERROR(VLOOKUP(H31,Rolezinho!C:Z,MATCH("Total dos Times (normalizada)",Rolezinho!C$1:W$1,0),FALSE), "--")</f>
        <v>17.57142857</v>
      </c>
      <c r="K31" s="17">
        <f>VLOOKUP(A31,Rolezinho!A:B,2,FALSE)</f>
        <v>10</v>
      </c>
      <c r="L31" s="19">
        <f t="shared" si="2"/>
        <v>76.17142857</v>
      </c>
      <c r="M31" s="20">
        <f t="shared" ref="M31:P31" si="34">VLOOKUP($A31,indirect("P" &amp; RIGHT(LEFT(M$1,10),1) &amp; "!A:B"),2,FALSE)</f>
        <v>0</v>
      </c>
      <c r="N31" s="20">
        <f t="shared" si="34"/>
        <v>4.5</v>
      </c>
      <c r="O31" s="20">
        <f t="shared" si="34"/>
        <v>0</v>
      </c>
      <c r="P31" s="20">
        <f t="shared" si="34"/>
        <v>0</v>
      </c>
      <c r="Q31" s="21">
        <f t="shared" si="4"/>
        <v>4.5</v>
      </c>
      <c r="R31" s="22" t="str">
        <f>IFERROR(LEFT(VLOOKUP(A31,'D Geral'!A:B,2,FALSE),6), "--")</f>
        <v>--</v>
      </c>
      <c r="S31" s="23" t="str">
        <f>IFERROR(VLOOKUP(VLOOKUP(A31,'D Geral'!A:B,2,FALSE),'D Geral'!B:C,2,FALSE), "--")</f>
        <v>--</v>
      </c>
      <c r="T31" s="23" t="str">
        <f>IFERROR(LEFT(VLOOKUP(A31,'D Final'!A:B,2,FALSE),10), "--")</f>
        <v>--</v>
      </c>
      <c r="U31" s="23" t="str">
        <f>IFERROR(VLOOKUP(VLOOKUP(A31,'D Final'!A:B,2,FALSE),'D Final'!B:C,2,FALSE), "--")</f>
        <v>--</v>
      </c>
      <c r="V31" s="25">
        <f t="shared" si="5"/>
        <v>0</v>
      </c>
      <c r="W31" s="26">
        <f t="shared" si="6"/>
        <v>125.0255952</v>
      </c>
    </row>
    <row r="32">
      <c r="A32" s="9" t="s">
        <v>108</v>
      </c>
      <c r="B32" s="10" t="s">
        <v>109</v>
      </c>
      <c r="C32" s="11" t="s">
        <v>110</v>
      </c>
      <c r="D32" s="12" t="s">
        <v>111</v>
      </c>
      <c r="E32" s="13">
        <v>13.666666666666664</v>
      </c>
      <c r="F32" s="14" t="str">
        <f>VLOOKUP(A32,'Obelepédia'!A:B,2,FALSE)</f>
        <v>Língua laociana</v>
      </c>
      <c r="G32" s="15">
        <f>VLOOKUP(A32,'Obelepédia'!A:E,5,FALSE)</f>
        <v>20</v>
      </c>
      <c r="H32" s="35" t="str">
        <f>VLOOKUP(A32,Rolezinho!A:C,3,FALSE)</f>
        <v>Kubanza - Mufufu</v>
      </c>
      <c r="I32" s="17">
        <f>IFERROR(VLOOKUP(H32,Rolezinho!C:F,MATCH("Total dos Jurados (normalizada)",Rolezinho!C$1:W$1,0),FALSE), "--")</f>
        <v>54.6</v>
      </c>
      <c r="J32" s="18">
        <f>IFERROR(VLOOKUP(H32,Rolezinho!C:Z,MATCH("Total dos Times (normalizada)",Rolezinho!C$1:W$1,0),FALSE), "--")</f>
        <v>17.57142857</v>
      </c>
      <c r="K32" s="17">
        <f>VLOOKUP(A32,Rolezinho!A:B,2,FALSE)</f>
        <v>10</v>
      </c>
      <c r="L32" s="19">
        <f t="shared" si="2"/>
        <v>82.17142857</v>
      </c>
      <c r="M32" s="20">
        <f t="shared" ref="M32:P32" si="35">VLOOKUP($A32,indirect("P" &amp; RIGHT(LEFT(M$1,10),1) &amp; "!A:B"),2,FALSE)</f>
        <v>0</v>
      </c>
      <c r="N32" s="20">
        <f t="shared" si="35"/>
        <v>0</v>
      </c>
      <c r="O32" s="20">
        <f t="shared" si="35"/>
        <v>0</v>
      </c>
      <c r="P32" s="20">
        <f t="shared" si="35"/>
        <v>0</v>
      </c>
      <c r="Q32" s="21">
        <f t="shared" si="4"/>
        <v>0</v>
      </c>
      <c r="R32" s="22" t="str">
        <f>IFERROR(LEFT(VLOOKUP(A32,'D Geral'!A:B,2,FALSE),6), "--")</f>
        <v>--</v>
      </c>
      <c r="S32" s="23" t="str">
        <f>IFERROR(VLOOKUP(VLOOKUP(A32,'D Geral'!A:B,2,FALSE),'D Geral'!B:C,2,FALSE), "--")</f>
        <v>--</v>
      </c>
      <c r="T32" s="23" t="str">
        <f>IFERROR(LEFT(VLOOKUP(A32,'D Final'!A:B,2,FALSE),10), "--")</f>
        <v>--</v>
      </c>
      <c r="U32" s="23" t="str">
        <f>IFERROR(VLOOKUP(VLOOKUP(A32,'D Final'!A:B,2,FALSE),'D Final'!B:C,2,FALSE), "--")</f>
        <v>--</v>
      </c>
      <c r="V32" s="25">
        <f t="shared" si="5"/>
        <v>0</v>
      </c>
      <c r="W32" s="26">
        <f t="shared" si="6"/>
        <v>115.8380952</v>
      </c>
    </row>
    <row r="33">
      <c r="A33" s="39" t="s">
        <v>112</v>
      </c>
      <c r="B33" s="28" t="s">
        <v>28</v>
      </c>
      <c r="C33" s="29" t="s">
        <v>47</v>
      </c>
      <c r="D33" s="30" t="s">
        <v>113</v>
      </c>
      <c r="E33" s="13">
        <v>16.208333333333332</v>
      </c>
      <c r="F33" s="14" t="str">
        <f>VLOOKUP(A33,'Obelepédia'!A:B,2,FALSE)</f>
        <v>Língua sabanê</v>
      </c>
      <c r="G33" s="15">
        <f>VLOOKUP(A33,'Obelepédia'!A:E,5,FALSE)</f>
        <v>18</v>
      </c>
      <c r="H33" s="16" t="str">
        <f>VLOOKUP(A33,Rolezinho!A:C,3,FALSE)</f>
        <v>Kitangana - Fitíu</v>
      </c>
      <c r="I33" s="17">
        <f>IFERROR(VLOOKUP(H33,Rolezinho!C:F,MATCH("Total dos Jurados (normalizada)",Rolezinho!C$1:W$1,0),FALSE), "--")</f>
        <v>52.2</v>
      </c>
      <c r="J33" s="18">
        <f>IFERROR(VLOOKUP(H33,Rolezinho!C:Z,MATCH("Total dos Times (normalizada)",Rolezinho!C$1:W$1,0),FALSE), "--")</f>
        <v>18.85714286</v>
      </c>
      <c r="K33" s="17">
        <f>VLOOKUP(A33,Rolezinho!A:B,2,FALSE)</f>
        <v>10</v>
      </c>
      <c r="L33" s="19">
        <f t="shared" si="2"/>
        <v>81.05714286</v>
      </c>
      <c r="M33" s="20">
        <f t="shared" ref="M33:P33" si="36">VLOOKUP($A33,indirect("P" &amp; RIGHT(LEFT(M$1,10),1) &amp; "!A:B"),2,FALSE)</f>
        <v>0</v>
      </c>
      <c r="N33" s="20">
        <f t="shared" si="36"/>
        <v>0</v>
      </c>
      <c r="O33" s="20">
        <f t="shared" si="36"/>
        <v>0</v>
      </c>
      <c r="P33" s="20">
        <f t="shared" si="36"/>
        <v>0</v>
      </c>
      <c r="Q33" s="21">
        <f t="shared" si="4"/>
        <v>0</v>
      </c>
      <c r="R33" s="22" t="str">
        <f>IFERROR(LEFT(VLOOKUP(A33,'D Geral'!A:B,2,FALSE),6), "--")</f>
        <v>--</v>
      </c>
      <c r="S33" s="23" t="str">
        <f>IFERROR(VLOOKUP(VLOOKUP(A33,'D Geral'!A:B,2,FALSE),'D Geral'!B:C,2,FALSE), "--")</f>
        <v>--</v>
      </c>
      <c r="T33" s="23" t="str">
        <f>IFERROR(LEFT(VLOOKUP(A33,'D Final'!A:B,2,FALSE),10), "--")</f>
        <v>--</v>
      </c>
      <c r="U33" s="23" t="str">
        <f>IFERROR(VLOOKUP(VLOOKUP(A33,'D Final'!A:B,2,FALSE),'D Final'!B:C,2,FALSE), "--")</f>
        <v>--</v>
      </c>
      <c r="V33" s="25">
        <f t="shared" si="5"/>
        <v>0</v>
      </c>
      <c r="W33" s="26">
        <f t="shared" si="6"/>
        <v>115.2654762</v>
      </c>
    </row>
    <row r="34">
      <c r="A34" s="40" t="s">
        <v>114</v>
      </c>
      <c r="B34" s="41" t="s">
        <v>115</v>
      </c>
      <c r="C34" s="11" t="s">
        <v>32</v>
      </c>
      <c r="D34" s="12" t="s">
        <v>116</v>
      </c>
      <c r="E34" s="13">
        <v>7.0625</v>
      </c>
      <c r="F34" s="14" t="str">
        <f>VLOOKUP(A34,'Obelepédia'!A:B,2,FALSE)</f>
        <v>Língua kanoê</v>
      </c>
      <c r="G34" s="15">
        <f>VLOOKUP(A34,'Obelepédia'!A:E,5,FALSE)</f>
        <v>24</v>
      </c>
      <c r="H34" s="16" t="str">
        <f>VLOOKUP(A34,Rolezinho!A:C,3,FALSE)</f>
        <v>Kamulundu - Rikungu</v>
      </c>
      <c r="I34" s="17">
        <f>IFERROR(VLOOKUP(H34,Rolezinho!C:F,MATCH("Total dos Jurados (normalizada)",Rolezinho!C$1:W$1,0),FALSE), "--")</f>
        <v>51.6</v>
      </c>
      <c r="J34" s="18">
        <f>IFERROR(VLOOKUP(H34,Rolezinho!C:Z,MATCH("Total dos Times (normalizada)",Rolezinho!C$1:W$1,0),FALSE), "--")</f>
        <v>18.14285714</v>
      </c>
      <c r="K34" s="17">
        <f>VLOOKUP(A34,Rolezinho!A:B,2,FALSE)</f>
        <v>10</v>
      </c>
      <c r="L34" s="19">
        <f t="shared" si="2"/>
        <v>79.74285714</v>
      </c>
      <c r="M34" s="20">
        <f t="shared" ref="M34:P34" si="37">VLOOKUP($A34,indirect("P" &amp; RIGHT(LEFT(M$1,10),1) &amp; "!A:B"),2,FALSE)</f>
        <v>0</v>
      </c>
      <c r="N34" s="20">
        <f t="shared" si="37"/>
        <v>0</v>
      </c>
      <c r="O34" s="20">
        <f t="shared" si="37"/>
        <v>0</v>
      </c>
      <c r="P34" s="20">
        <f t="shared" si="37"/>
        <v>0</v>
      </c>
      <c r="Q34" s="21">
        <f t="shared" si="4"/>
        <v>0</v>
      </c>
      <c r="R34" s="22" t="str">
        <f>IFERROR(LEFT(VLOOKUP(A34,'D Geral'!A:B,2,FALSE),6), "--")</f>
        <v>--</v>
      </c>
      <c r="S34" s="23" t="str">
        <f>IFERROR(VLOOKUP(VLOOKUP(A34,'D Geral'!A:B,2,FALSE),'D Geral'!B:C,2,FALSE), "--")</f>
        <v>--</v>
      </c>
      <c r="T34" s="23" t="str">
        <f>IFERROR(LEFT(VLOOKUP(A34,'D Final'!A:B,2,FALSE),10), "--")</f>
        <v>--</v>
      </c>
      <c r="U34" s="23" t="str">
        <f>IFERROR(VLOOKUP(VLOOKUP(A34,'D Final'!A:B,2,FALSE),'D Final'!B:C,2,FALSE), "--")</f>
        <v>--</v>
      </c>
      <c r="V34" s="25">
        <f t="shared" si="5"/>
        <v>0</v>
      </c>
      <c r="W34" s="26">
        <f t="shared" si="6"/>
        <v>110.8053571</v>
      </c>
    </row>
    <row r="35">
      <c r="A35" s="39" t="s">
        <v>117</v>
      </c>
      <c r="B35" s="28" t="s">
        <v>68</v>
      </c>
      <c r="C35" s="29" t="s">
        <v>59</v>
      </c>
      <c r="D35" s="30" t="s">
        <v>99</v>
      </c>
      <c r="E35" s="13">
        <v>15.083333333333334</v>
      </c>
      <c r="F35" s="14" t="str">
        <f>VLOOKUP(A35,'Obelepédia'!A:B,2,FALSE)</f>
        <v>Língua Indonésia</v>
      </c>
      <c r="G35" s="15">
        <f>VLOOKUP(A35,'Obelepédia'!A:E,5,FALSE)</f>
        <v>28</v>
      </c>
      <c r="H35" s="42" t="s">
        <v>118</v>
      </c>
      <c r="I35" s="17" t="str">
        <f>IFERROR(VLOOKUP(H35,Rolezinho!C:F,MATCH("Total dos Jurados (normalizada)",Rolezinho!C$1:W$1,0),FALSE), "--")</f>
        <v>--</v>
      </c>
      <c r="J35" s="18" t="str">
        <f>IFERROR(VLOOKUP(H35,Rolezinho!C:Z,MATCH("Total dos Times (normalizada)",Rolezinho!C$1:W$1,0),FALSE), "--")</f>
        <v>--</v>
      </c>
      <c r="K35" s="42" t="s">
        <v>118</v>
      </c>
      <c r="L35" s="19">
        <f t="shared" si="2"/>
        <v>0</v>
      </c>
      <c r="M35" s="20">
        <f t="shared" ref="M35:P35" si="38">VLOOKUP($A35,indirect("P" &amp; RIGHT(LEFT(M$1,10),1) &amp; "!A:B"),2,FALSE)</f>
        <v>0</v>
      </c>
      <c r="N35" s="20">
        <f t="shared" si="38"/>
        <v>1.5</v>
      </c>
      <c r="O35" s="20">
        <f t="shared" si="38"/>
        <v>11.5</v>
      </c>
      <c r="P35" s="20">
        <f t="shared" si="38"/>
        <v>5</v>
      </c>
      <c r="Q35" s="21">
        <f t="shared" si="4"/>
        <v>18</v>
      </c>
      <c r="R35" s="22" t="str">
        <f>IFERROR(LEFT(VLOOKUP(A35,'D Geral'!A:B,2,FALSE),6), "--")</f>
        <v>--</v>
      </c>
      <c r="S35" s="23" t="str">
        <f>IFERROR(VLOOKUP(VLOOKUP(A35,'D Geral'!A:B,2,FALSE),'D Geral'!B:C,2,FALSE), "--")</f>
        <v>--</v>
      </c>
      <c r="T35" s="23" t="str">
        <f>IFERROR(LEFT(VLOOKUP(A35,'D Final'!A:B,2,FALSE),10), "--")</f>
        <v>--</v>
      </c>
      <c r="U35" s="23" t="str">
        <f>IFERROR(VLOOKUP(VLOOKUP(A35,'D Final'!A:B,2,FALSE),'D Final'!B:C,2,FALSE), "--")</f>
        <v>--</v>
      </c>
      <c r="V35" s="25">
        <f t="shared" si="5"/>
        <v>0</v>
      </c>
      <c r="W35" s="26">
        <f t="shared" si="6"/>
        <v>61.08333333</v>
      </c>
    </row>
    <row r="36">
      <c r="A36" s="40" t="s">
        <v>119</v>
      </c>
      <c r="B36" s="10" t="s">
        <v>68</v>
      </c>
      <c r="C36" s="11" t="s">
        <v>32</v>
      </c>
      <c r="D36" s="12" t="s">
        <v>99</v>
      </c>
      <c r="E36" s="13">
        <v>13.0</v>
      </c>
      <c r="F36" s="14" t="str">
        <f>VLOOKUP(A36,'Obelepédia'!A:B,2,FALSE)</f>
        <v>Língua Ngoni</v>
      </c>
      <c r="G36" s="15">
        <f>VLOOKUP(A36,'Obelepédia'!A:E,5,FALSE)</f>
        <v>23</v>
      </c>
      <c r="H36" s="42" t="s">
        <v>118</v>
      </c>
      <c r="I36" s="17" t="str">
        <f>IFERROR(VLOOKUP(H36,Rolezinho!C:F,MATCH("Total dos Jurados (normalizada)",Rolezinho!C$1:W$1,0),FALSE), "--")</f>
        <v>--</v>
      </c>
      <c r="J36" s="18" t="str">
        <f>IFERROR(VLOOKUP(H36,Rolezinho!C:Z,MATCH("Total dos Times (normalizada)",Rolezinho!C$1:W$1,0),FALSE), "--")</f>
        <v>--</v>
      </c>
      <c r="K36" s="42" t="s">
        <v>118</v>
      </c>
      <c r="L36" s="19">
        <f t="shared" si="2"/>
        <v>0</v>
      </c>
      <c r="M36" s="20">
        <f t="shared" ref="M36:P36" si="39">VLOOKUP($A36,indirect("P" &amp; RIGHT(LEFT(M$1,10),1) &amp; "!A:B"),2,FALSE)</f>
        <v>0</v>
      </c>
      <c r="N36" s="20">
        <f t="shared" si="39"/>
        <v>0</v>
      </c>
      <c r="O36" s="20">
        <f t="shared" si="39"/>
        <v>10.5</v>
      </c>
      <c r="P36" s="20">
        <f t="shared" si="39"/>
        <v>0</v>
      </c>
      <c r="Q36" s="21">
        <f t="shared" si="4"/>
        <v>10.5</v>
      </c>
      <c r="R36" s="22" t="str">
        <f>IFERROR(LEFT(VLOOKUP(A36,'D Geral'!A:B,2,FALSE),6), "--")</f>
        <v>--</v>
      </c>
      <c r="S36" s="23" t="str">
        <f>IFERROR(VLOOKUP(VLOOKUP(A36,'D Geral'!A:B,2,FALSE),'D Geral'!B:C,2,FALSE), "--")</f>
        <v>--</v>
      </c>
      <c r="T36" s="23" t="str">
        <f>IFERROR(LEFT(VLOOKUP(A36,'D Final'!A:B,2,FALSE),10), "--")</f>
        <v>--</v>
      </c>
      <c r="U36" s="23" t="str">
        <f>IFERROR(VLOOKUP(VLOOKUP(A36,'D Final'!A:B,2,FALSE),'D Final'!B:C,2,FALSE), "--")</f>
        <v>--</v>
      </c>
      <c r="V36" s="25">
        <f t="shared" si="5"/>
        <v>0</v>
      </c>
      <c r="W36" s="26">
        <f t="shared" si="6"/>
        <v>46.5</v>
      </c>
    </row>
  </sheetData>
  <autoFilter ref="$A$1:$W$3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13"/>
    <col customWidth="1" min="2" max="2" width="32.5"/>
    <col customWidth="1" min="5" max="5" width="25.25"/>
  </cols>
  <sheetData>
    <row r="1">
      <c r="A1" s="43" t="s">
        <v>0</v>
      </c>
      <c r="B1" s="44" t="s">
        <v>120</v>
      </c>
      <c r="C1" s="43" t="s">
        <v>121</v>
      </c>
      <c r="D1" s="43" t="s">
        <v>122</v>
      </c>
      <c r="E1" s="45" t="s">
        <v>123</v>
      </c>
    </row>
    <row r="2">
      <c r="A2" s="46" t="s">
        <v>34</v>
      </c>
      <c r="B2" s="47" t="s">
        <v>124</v>
      </c>
      <c r="C2" s="48" t="s">
        <v>125</v>
      </c>
      <c r="D2" s="49" t="s">
        <v>126</v>
      </c>
      <c r="E2" s="50">
        <v>30.0</v>
      </c>
    </row>
    <row r="3">
      <c r="A3" s="46" t="s">
        <v>76</v>
      </c>
      <c r="B3" s="51" t="s">
        <v>127</v>
      </c>
      <c r="C3" s="52" t="s">
        <v>128</v>
      </c>
      <c r="D3" s="49" t="s">
        <v>126</v>
      </c>
      <c r="E3" s="50">
        <v>29.0</v>
      </c>
    </row>
    <row r="4">
      <c r="A4" s="46" t="s">
        <v>93</v>
      </c>
      <c r="B4" s="47" t="s">
        <v>129</v>
      </c>
      <c r="C4" s="52" t="s">
        <v>130</v>
      </c>
      <c r="D4" s="49" t="s">
        <v>131</v>
      </c>
      <c r="E4" s="50">
        <v>29.0</v>
      </c>
    </row>
    <row r="5">
      <c r="A5" s="46" t="s">
        <v>27</v>
      </c>
      <c r="B5" s="47" t="s">
        <v>132</v>
      </c>
      <c r="C5" s="52" t="s">
        <v>133</v>
      </c>
      <c r="D5" s="53" t="s">
        <v>134</v>
      </c>
      <c r="E5" s="50">
        <v>28.0</v>
      </c>
    </row>
    <row r="6">
      <c r="A6" s="46" t="s">
        <v>95</v>
      </c>
      <c r="B6" s="54" t="s">
        <v>135</v>
      </c>
      <c r="C6" s="52" t="s">
        <v>133</v>
      </c>
      <c r="D6" s="49" t="s">
        <v>134</v>
      </c>
      <c r="E6" s="50">
        <v>28.0</v>
      </c>
    </row>
    <row r="7">
      <c r="A7" s="46" t="s">
        <v>23</v>
      </c>
      <c r="B7" s="54" t="s">
        <v>136</v>
      </c>
      <c r="C7" s="52" t="s">
        <v>128</v>
      </c>
      <c r="D7" s="53" t="s">
        <v>137</v>
      </c>
      <c r="E7" s="50">
        <v>28.0</v>
      </c>
    </row>
    <row r="8">
      <c r="A8" s="46" t="s">
        <v>117</v>
      </c>
      <c r="B8" s="54" t="s">
        <v>138</v>
      </c>
      <c r="C8" s="52" t="s">
        <v>139</v>
      </c>
      <c r="D8" s="49" t="s">
        <v>140</v>
      </c>
      <c r="E8" s="50">
        <v>28.0</v>
      </c>
    </row>
    <row r="9">
      <c r="A9" s="46" t="s">
        <v>103</v>
      </c>
      <c r="B9" s="51" t="s">
        <v>141</v>
      </c>
      <c r="C9" s="52" t="s">
        <v>133</v>
      </c>
      <c r="D9" s="53" t="s">
        <v>134</v>
      </c>
      <c r="E9" s="50">
        <v>28.0</v>
      </c>
    </row>
    <row r="10">
      <c r="A10" s="46" t="s">
        <v>142</v>
      </c>
      <c r="B10" s="51" t="s">
        <v>143</v>
      </c>
      <c r="C10" s="52" t="s">
        <v>144</v>
      </c>
      <c r="D10" s="49" t="s">
        <v>140</v>
      </c>
      <c r="E10" s="50">
        <v>27.0</v>
      </c>
    </row>
    <row r="11">
      <c r="A11" s="46" t="s">
        <v>98</v>
      </c>
      <c r="B11" s="54" t="s">
        <v>145</v>
      </c>
      <c r="C11" s="52" t="s">
        <v>146</v>
      </c>
      <c r="D11" s="49" t="s">
        <v>147</v>
      </c>
      <c r="E11" s="50">
        <v>27.0</v>
      </c>
    </row>
    <row r="12">
      <c r="A12" s="46" t="s">
        <v>52</v>
      </c>
      <c r="B12" s="51" t="s">
        <v>148</v>
      </c>
      <c r="C12" s="52" t="s">
        <v>149</v>
      </c>
      <c r="D12" s="49" t="s">
        <v>150</v>
      </c>
      <c r="E12" s="50">
        <v>27.0</v>
      </c>
    </row>
    <row r="13">
      <c r="A13" s="46" t="s">
        <v>37</v>
      </c>
      <c r="B13" s="47" t="s">
        <v>151</v>
      </c>
      <c r="C13" s="52" t="s">
        <v>152</v>
      </c>
      <c r="D13" s="49" t="s">
        <v>147</v>
      </c>
      <c r="E13" s="50">
        <v>26.0</v>
      </c>
    </row>
    <row r="14">
      <c r="A14" s="46" t="s">
        <v>45</v>
      </c>
      <c r="B14" s="51" t="s">
        <v>153</v>
      </c>
      <c r="C14" s="52" t="s">
        <v>154</v>
      </c>
      <c r="D14" s="49" t="s">
        <v>147</v>
      </c>
      <c r="E14" s="50">
        <v>26.0</v>
      </c>
    </row>
    <row r="15">
      <c r="A15" s="55" t="s">
        <v>55</v>
      </c>
      <c r="B15" s="51" t="s">
        <v>155</v>
      </c>
      <c r="C15" s="52" t="s">
        <v>149</v>
      </c>
      <c r="D15" s="49" t="s">
        <v>156</v>
      </c>
      <c r="E15" s="50">
        <v>26.0</v>
      </c>
    </row>
    <row r="16">
      <c r="A16" s="46" t="s">
        <v>30</v>
      </c>
      <c r="B16" s="51" t="s">
        <v>157</v>
      </c>
      <c r="C16" s="52" t="s">
        <v>158</v>
      </c>
      <c r="D16" s="49" t="s">
        <v>140</v>
      </c>
      <c r="E16" s="50">
        <v>26.0</v>
      </c>
    </row>
    <row r="17">
      <c r="A17" s="46" t="s">
        <v>64</v>
      </c>
      <c r="B17" s="51" t="s">
        <v>159</v>
      </c>
      <c r="C17" s="52" t="s">
        <v>160</v>
      </c>
      <c r="D17" s="49" t="s">
        <v>150</v>
      </c>
      <c r="E17" s="50">
        <v>25.0</v>
      </c>
    </row>
    <row r="18">
      <c r="A18" s="46" t="s">
        <v>66</v>
      </c>
      <c r="B18" s="51" t="s">
        <v>161</v>
      </c>
      <c r="C18" s="52" t="s">
        <v>162</v>
      </c>
      <c r="D18" s="49" t="s">
        <v>156</v>
      </c>
      <c r="E18" s="50">
        <v>25.0</v>
      </c>
    </row>
    <row r="19">
      <c r="A19" s="46" t="s">
        <v>43</v>
      </c>
      <c r="B19" s="51" t="s">
        <v>163</v>
      </c>
      <c r="C19" s="52" t="s">
        <v>164</v>
      </c>
      <c r="D19" s="49" t="s">
        <v>147</v>
      </c>
      <c r="E19" s="50">
        <v>25.0</v>
      </c>
    </row>
    <row r="20">
      <c r="A20" s="55" t="s">
        <v>40</v>
      </c>
      <c r="B20" s="54" t="s">
        <v>165</v>
      </c>
      <c r="C20" s="52" t="s">
        <v>154</v>
      </c>
      <c r="D20" s="49" t="s">
        <v>147</v>
      </c>
      <c r="E20" s="50">
        <v>25.0</v>
      </c>
    </row>
    <row r="21">
      <c r="A21" s="46" t="s">
        <v>100</v>
      </c>
      <c r="B21" s="51" t="s">
        <v>166</v>
      </c>
      <c r="C21" s="52" t="s">
        <v>167</v>
      </c>
      <c r="D21" s="49" t="s">
        <v>168</v>
      </c>
      <c r="E21" s="50">
        <v>24.0</v>
      </c>
    </row>
    <row r="22">
      <c r="A22" s="46" t="s">
        <v>114</v>
      </c>
      <c r="B22" s="51" t="s">
        <v>169</v>
      </c>
      <c r="C22" s="52" t="s">
        <v>170</v>
      </c>
      <c r="D22" s="49" t="s">
        <v>126</v>
      </c>
      <c r="E22" s="50">
        <v>24.0</v>
      </c>
    </row>
    <row r="23">
      <c r="A23" s="46" t="s">
        <v>119</v>
      </c>
      <c r="B23" s="51" t="s">
        <v>171</v>
      </c>
      <c r="C23" s="52" t="s">
        <v>149</v>
      </c>
      <c r="D23" s="49" t="s">
        <v>172</v>
      </c>
      <c r="E23" s="50">
        <v>23.0</v>
      </c>
    </row>
    <row r="24">
      <c r="A24" s="46" t="s">
        <v>70</v>
      </c>
      <c r="B24" s="51" t="s">
        <v>173</v>
      </c>
      <c r="C24" s="52" t="s">
        <v>174</v>
      </c>
      <c r="D24" s="49" t="s">
        <v>131</v>
      </c>
      <c r="E24" s="50">
        <v>22.0</v>
      </c>
    </row>
    <row r="25">
      <c r="A25" s="46" t="s">
        <v>67</v>
      </c>
      <c r="B25" s="54" t="s">
        <v>175</v>
      </c>
      <c r="C25" s="52" t="s">
        <v>167</v>
      </c>
      <c r="D25" s="49" t="s">
        <v>168</v>
      </c>
      <c r="E25" s="50">
        <v>21.0</v>
      </c>
    </row>
    <row r="26">
      <c r="A26" s="46" t="s">
        <v>108</v>
      </c>
      <c r="B26" s="54" t="s">
        <v>176</v>
      </c>
      <c r="C26" s="52" t="s">
        <v>177</v>
      </c>
      <c r="D26" s="49" t="s">
        <v>168</v>
      </c>
      <c r="E26" s="50">
        <v>20.0</v>
      </c>
    </row>
    <row r="27">
      <c r="A27" s="46" t="s">
        <v>49</v>
      </c>
      <c r="B27" s="51" t="s">
        <v>178</v>
      </c>
      <c r="C27" s="52" t="s">
        <v>179</v>
      </c>
      <c r="D27" s="49" t="s">
        <v>126</v>
      </c>
      <c r="E27" s="50">
        <v>20.0</v>
      </c>
    </row>
    <row r="28">
      <c r="A28" s="46" t="s">
        <v>89</v>
      </c>
      <c r="B28" s="54" t="s">
        <v>180</v>
      </c>
      <c r="C28" s="52" t="s">
        <v>181</v>
      </c>
      <c r="D28" s="49" t="s">
        <v>147</v>
      </c>
      <c r="E28" s="50">
        <v>20.0</v>
      </c>
    </row>
    <row r="29">
      <c r="A29" s="46" t="s">
        <v>79</v>
      </c>
      <c r="B29" s="51" t="s">
        <v>182</v>
      </c>
      <c r="C29" s="52" t="s">
        <v>167</v>
      </c>
      <c r="D29" s="49" t="s">
        <v>168</v>
      </c>
      <c r="E29" s="50">
        <v>20.0</v>
      </c>
    </row>
    <row r="30">
      <c r="A30" s="46" t="s">
        <v>91</v>
      </c>
      <c r="B30" s="54" t="s">
        <v>183</v>
      </c>
      <c r="C30" s="52" t="s">
        <v>184</v>
      </c>
      <c r="D30" s="49" t="s">
        <v>150</v>
      </c>
      <c r="E30" s="50">
        <v>19.0</v>
      </c>
    </row>
    <row r="31">
      <c r="A31" s="46" t="s">
        <v>73</v>
      </c>
      <c r="B31" s="54" t="s">
        <v>185</v>
      </c>
      <c r="C31" s="52" t="s">
        <v>133</v>
      </c>
      <c r="D31" s="49" t="s">
        <v>134</v>
      </c>
      <c r="E31" s="50">
        <v>19.0</v>
      </c>
    </row>
    <row r="32">
      <c r="A32" s="46" t="s">
        <v>85</v>
      </c>
      <c r="B32" s="54" t="s">
        <v>186</v>
      </c>
      <c r="C32" s="52" t="s">
        <v>139</v>
      </c>
      <c r="D32" s="49" t="s">
        <v>140</v>
      </c>
      <c r="E32" s="50">
        <v>19.0</v>
      </c>
    </row>
    <row r="33">
      <c r="A33" s="46" t="s">
        <v>61</v>
      </c>
      <c r="B33" s="51" t="s">
        <v>187</v>
      </c>
      <c r="C33" s="52" t="s">
        <v>167</v>
      </c>
      <c r="D33" s="49" t="s">
        <v>168</v>
      </c>
      <c r="E33" s="50">
        <v>19.0</v>
      </c>
    </row>
    <row r="34">
      <c r="A34" s="46" t="s">
        <v>112</v>
      </c>
      <c r="B34" s="54" t="s">
        <v>188</v>
      </c>
      <c r="C34" s="52" t="s">
        <v>189</v>
      </c>
      <c r="D34" s="49" t="s">
        <v>137</v>
      </c>
      <c r="E34" s="50">
        <v>18.0</v>
      </c>
    </row>
    <row r="35">
      <c r="A35" s="46" t="s">
        <v>82</v>
      </c>
      <c r="B35" s="51" t="s">
        <v>190</v>
      </c>
      <c r="C35" s="52" t="s">
        <v>149</v>
      </c>
      <c r="D35" s="49" t="s">
        <v>172</v>
      </c>
      <c r="E35" s="50">
        <v>17.0</v>
      </c>
    </row>
    <row r="36">
      <c r="A36" s="46" t="s">
        <v>57</v>
      </c>
      <c r="B36" s="51" t="s">
        <v>191</v>
      </c>
      <c r="C36" s="52" t="s">
        <v>192</v>
      </c>
      <c r="D36" s="49" t="s">
        <v>156</v>
      </c>
      <c r="E36" s="50">
        <v>17.0</v>
      </c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</hyperlinks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20.75"/>
    <col customWidth="1" min="2" max="2" width="13.75"/>
    <col customWidth="1" min="3" max="3" width="27.13"/>
    <col customWidth="1" min="4" max="5" width="16.0"/>
    <col customWidth="1" min="6" max="10" width="6.38"/>
    <col customWidth="1" min="11" max="11" width="15.75"/>
    <col customWidth="1" min="12" max="19" width="9.5"/>
  </cols>
  <sheetData>
    <row r="1">
      <c r="A1" s="56" t="s">
        <v>193</v>
      </c>
      <c r="B1" s="57" t="s">
        <v>194</v>
      </c>
      <c r="C1" s="58" t="s">
        <v>195</v>
      </c>
      <c r="D1" s="59" t="s">
        <v>196</v>
      </c>
      <c r="E1" s="59" t="s">
        <v>197</v>
      </c>
      <c r="F1" s="60" t="s">
        <v>198</v>
      </c>
      <c r="G1" s="60" t="s">
        <v>199</v>
      </c>
      <c r="H1" s="60" t="s">
        <v>200</v>
      </c>
      <c r="I1" s="60" t="s">
        <v>201</v>
      </c>
      <c r="J1" s="60" t="s">
        <v>202</v>
      </c>
      <c r="K1" s="61" t="s">
        <v>203</v>
      </c>
      <c r="L1" s="62" t="s">
        <v>204</v>
      </c>
      <c r="M1" s="62" t="s">
        <v>205</v>
      </c>
      <c r="N1" s="62" t="s">
        <v>206</v>
      </c>
      <c r="O1" s="62" t="s">
        <v>207</v>
      </c>
      <c r="P1" s="62" t="s">
        <v>208</v>
      </c>
      <c r="Q1" s="62" t="s">
        <v>209</v>
      </c>
      <c r="R1" s="62" t="s">
        <v>210</v>
      </c>
      <c r="S1" s="62" t="s">
        <v>211</v>
      </c>
    </row>
    <row r="2">
      <c r="A2" s="63" t="s">
        <v>114</v>
      </c>
      <c r="B2" s="64">
        <v>10.0</v>
      </c>
      <c r="C2" s="65" t="s">
        <v>204</v>
      </c>
      <c r="D2" s="66">
        <f>E2+K2</f>
        <v>69.74285714</v>
      </c>
      <c r="E2" s="67">
        <f>AVERAGE(F2:J5)*60/20</f>
        <v>51.6</v>
      </c>
      <c r="F2" s="68">
        <v>19.0</v>
      </c>
      <c r="G2" s="68">
        <v>17.0</v>
      </c>
      <c r="H2" s="68">
        <v>18.0</v>
      </c>
      <c r="I2" s="68">
        <v>16.0</v>
      </c>
      <c r="J2" s="68">
        <v>16.0</v>
      </c>
      <c r="K2" s="69">
        <f>AVERAGE(L2:S2)</f>
        <v>18.14285714</v>
      </c>
      <c r="L2" s="68" t="s">
        <v>118</v>
      </c>
      <c r="M2" s="68">
        <v>19.0</v>
      </c>
      <c r="N2" s="68">
        <v>16.0</v>
      </c>
      <c r="O2" s="68">
        <v>18.0</v>
      </c>
      <c r="P2" s="68">
        <v>17.0</v>
      </c>
      <c r="Q2" s="68">
        <v>20.0</v>
      </c>
      <c r="R2" s="68">
        <v>19.0</v>
      </c>
      <c r="S2" s="68">
        <v>18.0</v>
      </c>
    </row>
    <row r="3">
      <c r="A3" s="70" t="s">
        <v>73</v>
      </c>
      <c r="B3" s="64">
        <v>10.0</v>
      </c>
      <c r="C3" s="65" t="s">
        <v>204</v>
      </c>
      <c r="D3" s="71"/>
      <c r="E3" s="71"/>
      <c r="K3" s="71"/>
    </row>
    <row r="4">
      <c r="A4" s="70" t="s">
        <v>82</v>
      </c>
      <c r="B4" s="64">
        <v>10.0</v>
      </c>
      <c r="C4" s="65" t="s">
        <v>204</v>
      </c>
      <c r="D4" s="72"/>
      <c r="E4" s="72"/>
      <c r="K4" s="72"/>
    </row>
    <row r="5">
      <c r="A5" s="73" t="s">
        <v>64</v>
      </c>
      <c r="B5" s="64">
        <v>10.0</v>
      </c>
      <c r="C5" s="65" t="s">
        <v>204</v>
      </c>
      <c r="D5" s="71"/>
      <c r="E5" s="71"/>
      <c r="K5" s="71"/>
    </row>
    <row r="6">
      <c r="A6" s="74" t="s">
        <v>27</v>
      </c>
      <c r="B6" s="75">
        <v>9.0</v>
      </c>
      <c r="C6" s="76" t="s">
        <v>205</v>
      </c>
      <c r="D6" s="77">
        <f>SUM(E6,K6)</f>
        <v>64.82857143</v>
      </c>
      <c r="E6" s="78">
        <f>AVERAGE(F6:J9)*60/20</f>
        <v>47.4</v>
      </c>
      <c r="F6" s="79">
        <v>19.0</v>
      </c>
      <c r="G6" s="79">
        <v>13.0</v>
      </c>
      <c r="H6" s="79">
        <v>12.0</v>
      </c>
      <c r="I6" s="79">
        <v>18.0</v>
      </c>
      <c r="J6" s="79">
        <v>17.0</v>
      </c>
      <c r="K6" s="80">
        <f>AVERAGE(L6:S6)</f>
        <v>17.42857143</v>
      </c>
      <c r="L6" s="79">
        <v>20.0</v>
      </c>
      <c r="M6" s="79" t="s">
        <v>118</v>
      </c>
      <c r="N6" s="79">
        <v>19.0</v>
      </c>
      <c r="O6" s="79">
        <v>19.0</v>
      </c>
      <c r="P6" s="79">
        <v>12.0</v>
      </c>
      <c r="Q6" s="79">
        <v>18.0</v>
      </c>
      <c r="R6" s="79">
        <v>17.0</v>
      </c>
      <c r="S6" s="79">
        <v>17.0</v>
      </c>
    </row>
    <row r="7">
      <c r="A7" s="81" t="s">
        <v>49</v>
      </c>
      <c r="B7" s="75">
        <v>8.0</v>
      </c>
      <c r="C7" s="76" t="s">
        <v>205</v>
      </c>
      <c r="D7" s="71"/>
      <c r="E7" s="71"/>
      <c r="K7" s="71"/>
    </row>
    <row r="8">
      <c r="A8" s="82" t="s">
        <v>45</v>
      </c>
      <c r="B8" s="75">
        <v>9.0</v>
      </c>
      <c r="C8" s="76" t="s">
        <v>205</v>
      </c>
      <c r="D8" s="72"/>
      <c r="E8" s="72"/>
      <c r="K8" s="72"/>
    </row>
    <row r="9">
      <c r="A9" s="82" t="s">
        <v>98</v>
      </c>
      <c r="B9" s="75">
        <v>9.0</v>
      </c>
      <c r="C9" s="76" t="s">
        <v>205</v>
      </c>
      <c r="D9" s="71"/>
      <c r="E9" s="71"/>
      <c r="K9" s="71"/>
    </row>
    <row r="10">
      <c r="A10" s="70" t="s">
        <v>37</v>
      </c>
      <c r="B10" s="64">
        <v>10.0</v>
      </c>
      <c r="C10" s="83" t="s">
        <v>206</v>
      </c>
      <c r="D10" s="66">
        <f>E10+K10</f>
        <v>74.34285714</v>
      </c>
      <c r="E10" s="67">
        <f>AVERAGE(F10:J13)*60/20</f>
        <v>55.2</v>
      </c>
      <c r="F10" s="68">
        <v>20.0</v>
      </c>
      <c r="G10" s="68">
        <v>19.0</v>
      </c>
      <c r="H10" s="68">
        <v>18.0</v>
      </c>
      <c r="I10" s="68">
        <v>20.0</v>
      </c>
      <c r="J10" s="68">
        <v>15.0</v>
      </c>
      <c r="K10" s="69">
        <f>AVERAGE(L10:S10)</f>
        <v>19.14285714</v>
      </c>
      <c r="L10" s="68">
        <v>19.0</v>
      </c>
      <c r="M10" s="68">
        <v>20.0</v>
      </c>
      <c r="N10" s="68" t="s">
        <v>118</v>
      </c>
      <c r="O10" s="68">
        <v>20.0</v>
      </c>
      <c r="P10" s="68">
        <v>15.0</v>
      </c>
      <c r="Q10" s="68">
        <v>20.0</v>
      </c>
      <c r="R10" s="68">
        <v>20.0</v>
      </c>
      <c r="S10" s="68">
        <v>20.0</v>
      </c>
    </row>
    <row r="11">
      <c r="A11" s="70" t="s">
        <v>70</v>
      </c>
      <c r="B11" s="64">
        <v>10.0</v>
      </c>
      <c r="C11" s="83" t="s">
        <v>206</v>
      </c>
      <c r="D11" s="71"/>
      <c r="E11" s="71"/>
      <c r="K11" s="71"/>
    </row>
    <row r="12">
      <c r="A12" s="73" t="s">
        <v>40</v>
      </c>
      <c r="B12" s="64">
        <v>10.0</v>
      </c>
      <c r="C12" s="83" t="s">
        <v>206</v>
      </c>
      <c r="D12" s="72"/>
      <c r="E12" s="72"/>
      <c r="K12" s="72"/>
    </row>
    <row r="13">
      <c r="A13" s="63" t="s">
        <v>61</v>
      </c>
      <c r="B13" s="64">
        <v>10.0</v>
      </c>
      <c r="C13" s="83" t="s">
        <v>206</v>
      </c>
      <c r="D13" s="71"/>
      <c r="E13" s="71"/>
      <c r="K13" s="71"/>
    </row>
    <row r="14">
      <c r="A14" s="81" t="s">
        <v>100</v>
      </c>
      <c r="B14" s="75">
        <v>9.0</v>
      </c>
      <c r="C14" s="76" t="s">
        <v>207</v>
      </c>
      <c r="D14" s="77">
        <f>SUM(E14,K14)</f>
        <v>72.22857143</v>
      </c>
      <c r="E14" s="78">
        <f>AVERAGE(F14:J17)*60/20</f>
        <v>52.8</v>
      </c>
      <c r="F14" s="79">
        <v>19.0</v>
      </c>
      <c r="G14" s="79">
        <v>18.0</v>
      </c>
      <c r="H14" s="79">
        <v>14.0</v>
      </c>
      <c r="I14" s="79">
        <v>19.0</v>
      </c>
      <c r="J14" s="79">
        <v>18.0</v>
      </c>
      <c r="K14" s="80">
        <f>AVERAGE(L14:S14)</f>
        <v>19.42857143</v>
      </c>
      <c r="L14" s="79">
        <v>19.0</v>
      </c>
      <c r="M14" s="79">
        <v>19.0</v>
      </c>
      <c r="N14" s="79">
        <v>20.0</v>
      </c>
      <c r="O14" s="79" t="s">
        <v>118</v>
      </c>
      <c r="P14" s="79">
        <v>19.0</v>
      </c>
      <c r="Q14" s="79">
        <v>20.0</v>
      </c>
      <c r="R14" s="79">
        <v>20.0</v>
      </c>
      <c r="S14" s="79">
        <v>19.0</v>
      </c>
    </row>
    <row r="15">
      <c r="A15" s="82" t="s">
        <v>89</v>
      </c>
      <c r="B15" s="75">
        <v>9.0</v>
      </c>
      <c r="C15" s="76" t="s">
        <v>207</v>
      </c>
      <c r="D15" s="71"/>
      <c r="E15" s="71"/>
      <c r="K15" s="71"/>
    </row>
    <row r="16">
      <c r="A16" s="74" t="s">
        <v>52</v>
      </c>
      <c r="B16" s="75">
        <v>10.0</v>
      </c>
      <c r="C16" s="76" t="s">
        <v>207</v>
      </c>
      <c r="D16" s="72"/>
      <c r="E16" s="72"/>
      <c r="K16" s="72"/>
    </row>
    <row r="17">
      <c r="A17" s="81" t="s">
        <v>30</v>
      </c>
      <c r="B17" s="75">
        <v>10.0</v>
      </c>
      <c r="C17" s="76" t="s">
        <v>207</v>
      </c>
      <c r="D17" s="71"/>
      <c r="E17" s="71"/>
      <c r="K17" s="71"/>
    </row>
    <row r="18">
      <c r="A18" s="63" t="s">
        <v>34</v>
      </c>
      <c r="B18" s="64">
        <v>10.0</v>
      </c>
      <c r="C18" s="83" t="s">
        <v>208</v>
      </c>
      <c r="D18" s="66">
        <f>E18+K18</f>
        <v>72.17142857</v>
      </c>
      <c r="E18" s="67">
        <f>AVERAGE(F18:J21)*60/20</f>
        <v>54.6</v>
      </c>
      <c r="F18" s="68">
        <v>19.0</v>
      </c>
      <c r="G18" s="68">
        <v>18.0</v>
      </c>
      <c r="H18" s="68">
        <v>19.0</v>
      </c>
      <c r="I18" s="68">
        <v>19.0</v>
      </c>
      <c r="J18" s="68">
        <v>16.0</v>
      </c>
      <c r="K18" s="69">
        <f>AVERAGE(L18:S18)</f>
        <v>17.57142857</v>
      </c>
      <c r="L18" s="68">
        <v>19.0</v>
      </c>
      <c r="M18" s="68">
        <v>16.0</v>
      </c>
      <c r="N18" s="68">
        <v>16.0</v>
      </c>
      <c r="O18" s="68">
        <v>19.0</v>
      </c>
      <c r="P18" s="68" t="s">
        <v>118</v>
      </c>
      <c r="Q18" s="68">
        <v>17.0</v>
      </c>
      <c r="R18" s="68">
        <v>18.0</v>
      </c>
      <c r="S18" s="68">
        <v>18.0</v>
      </c>
    </row>
    <row r="19">
      <c r="A19" s="70" t="s">
        <v>66</v>
      </c>
      <c r="B19" s="64">
        <v>10.0</v>
      </c>
      <c r="C19" s="83" t="s">
        <v>208</v>
      </c>
      <c r="D19" s="71"/>
      <c r="E19" s="71"/>
      <c r="K19" s="71"/>
    </row>
    <row r="20">
      <c r="A20" s="70" t="s">
        <v>108</v>
      </c>
      <c r="B20" s="64">
        <v>10.0</v>
      </c>
      <c r="C20" s="83" t="s">
        <v>208</v>
      </c>
      <c r="D20" s="72"/>
      <c r="E20" s="72"/>
      <c r="K20" s="72"/>
    </row>
    <row r="21">
      <c r="A21" s="84" t="s">
        <v>43</v>
      </c>
      <c r="B21" s="64">
        <v>10.0</v>
      </c>
      <c r="C21" s="83" t="s">
        <v>208</v>
      </c>
      <c r="D21" s="71"/>
      <c r="E21" s="71"/>
      <c r="K21" s="71"/>
    </row>
    <row r="22">
      <c r="A22" s="81" t="s">
        <v>91</v>
      </c>
      <c r="B22" s="75">
        <v>6.0</v>
      </c>
      <c r="C22" s="76" t="s">
        <v>209</v>
      </c>
      <c r="D22" s="77">
        <f>SUM(E22,K22)</f>
        <v>70.34285714</v>
      </c>
      <c r="E22" s="78">
        <f>AVERAGE(F22:J25)*60/20</f>
        <v>52.2</v>
      </c>
      <c r="F22" s="79">
        <v>20.0</v>
      </c>
      <c r="G22" s="79">
        <v>15.0</v>
      </c>
      <c r="H22" s="79">
        <v>15.0</v>
      </c>
      <c r="I22" s="79">
        <v>17.0</v>
      </c>
      <c r="J22" s="79">
        <v>20.0</v>
      </c>
      <c r="K22" s="80">
        <f>AVERAGE(L22:S22)</f>
        <v>18.14285714</v>
      </c>
      <c r="L22" s="79">
        <v>20.0</v>
      </c>
      <c r="M22" s="79">
        <v>20.0</v>
      </c>
      <c r="N22" s="79">
        <v>18.0</v>
      </c>
      <c r="O22" s="79">
        <v>20.0</v>
      </c>
      <c r="P22" s="79">
        <v>12.0</v>
      </c>
      <c r="Q22" s="79" t="s">
        <v>118</v>
      </c>
      <c r="R22" s="79">
        <v>18.0</v>
      </c>
      <c r="S22" s="79">
        <v>19.0</v>
      </c>
    </row>
    <row r="23">
      <c r="A23" s="85" t="s">
        <v>79</v>
      </c>
      <c r="B23" s="75">
        <v>9.0</v>
      </c>
      <c r="C23" s="76" t="s">
        <v>209</v>
      </c>
      <c r="D23" s="71"/>
      <c r="E23" s="71"/>
      <c r="K23" s="71"/>
    </row>
    <row r="24">
      <c r="A24" s="81" t="s">
        <v>76</v>
      </c>
      <c r="B24" s="75">
        <v>10.0</v>
      </c>
      <c r="C24" s="76" t="s">
        <v>209</v>
      </c>
      <c r="D24" s="72"/>
      <c r="E24" s="72"/>
      <c r="K24" s="72"/>
    </row>
    <row r="25">
      <c r="A25" s="82" t="s">
        <v>55</v>
      </c>
      <c r="B25" s="75">
        <v>10.0</v>
      </c>
      <c r="C25" s="76" t="s">
        <v>209</v>
      </c>
      <c r="D25" s="71"/>
      <c r="E25" s="71"/>
      <c r="K25" s="71"/>
    </row>
    <row r="26">
      <c r="A26" s="81" t="s">
        <v>57</v>
      </c>
      <c r="B26" s="75">
        <v>9.0</v>
      </c>
      <c r="C26" s="76" t="s">
        <v>209</v>
      </c>
      <c r="D26" s="72"/>
      <c r="E26" s="72"/>
      <c r="K26" s="72"/>
    </row>
    <row r="27">
      <c r="A27" s="70" t="s">
        <v>142</v>
      </c>
      <c r="B27" s="64">
        <v>10.0</v>
      </c>
      <c r="C27" s="65" t="s">
        <v>210</v>
      </c>
      <c r="D27" s="66">
        <f>E27+K27</f>
        <v>66.17142857</v>
      </c>
      <c r="E27" s="67">
        <f>AVERAGE(F27:J30)*60/20</f>
        <v>48.6</v>
      </c>
      <c r="F27" s="86">
        <v>16.0</v>
      </c>
      <c r="G27" s="86">
        <v>19.0</v>
      </c>
      <c r="H27" s="86">
        <v>14.0</v>
      </c>
      <c r="I27" s="86">
        <v>16.0</v>
      </c>
      <c r="J27" s="86">
        <v>16.0</v>
      </c>
      <c r="K27" s="69">
        <f>AVERAGE(L27:S27)</f>
        <v>17.57142857</v>
      </c>
      <c r="L27" s="86">
        <v>20.0</v>
      </c>
      <c r="M27" s="86">
        <v>18.0</v>
      </c>
      <c r="N27" s="86">
        <v>18.0</v>
      </c>
      <c r="O27" s="86">
        <v>19.0</v>
      </c>
      <c r="P27" s="86">
        <v>12.0</v>
      </c>
      <c r="Q27" s="86">
        <v>18.0</v>
      </c>
      <c r="R27" s="86" t="s">
        <v>118</v>
      </c>
      <c r="S27" s="86">
        <v>18.0</v>
      </c>
    </row>
    <row r="28">
      <c r="A28" s="63" t="s">
        <v>85</v>
      </c>
      <c r="B28" s="64">
        <v>10.0</v>
      </c>
      <c r="C28" s="65" t="s">
        <v>210</v>
      </c>
      <c r="D28" s="72"/>
      <c r="E28" s="72"/>
      <c r="K28" s="72"/>
    </row>
    <row r="29">
      <c r="A29" s="84" t="s">
        <v>67</v>
      </c>
      <c r="B29" s="64">
        <v>10.0</v>
      </c>
      <c r="C29" s="65" t="s">
        <v>210</v>
      </c>
      <c r="D29" s="71"/>
      <c r="E29" s="71"/>
      <c r="K29" s="71"/>
    </row>
    <row r="30">
      <c r="A30" s="70" t="s">
        <v>103</v>
      </c>
      <c r="B30" s="64">
        <v>10.0</v>
      </c>
      <c r="C30" s="65" t="s">
        <v>210</v>
      </c>
      <c r="D30" s="72"/>
      <c r="E30" s="72"/>
      <c r="K30" s="72"/>
    </row>
    <row r="31">
      <c r="A31" s="81" t="s">
        <v>95</v>
      </c>
      <c r="B31" s="75">
        <v>10.0</v>
      </c>
      <c r="C31" s="76" t="s">
        <v>211</v>
      </c>
      <c r="D31" s="77">
        <f>SUM(E31,K31)</f>
        <v>71.05714286</v>
      </c>
      <c r="E31" s="78">
        <f>AVERAGE(F31:J34)*60/20</f>
        <v>52.2</v>
      </c>
      <c r="F31" s="79">
        <v>20.0</v>
      </c>
      <c r="G31" s="79">
        <v>20.0</v>
      </c>
      <c r="H31" s="79">
        <v>15.0</v>
      </c>
      <c r="I31" s="79">
        <v>18.0</v>
      </c>
      <c r="J31" s="79">
        <v>14.0</v>
      </c>
      <c r="K31" s="80">
        <f>AVERAGE(L31:S31)</f>
        <v>18.85714286</v>
      </c>
      <c r="L31" s="79">
        <v>20.0</v>
      </c>
      <c r="M31" s="79">
        <v>19.0</v>
      </c>
      <c r="N31" s="79">
        <v>19.0</v>
      </c>
      <c r="O31" s="79">
        <v>20.0</v>
      </c>
      <c r="P31" s="79">
        <v>16.0</v>
      </c>
      <c r="Q31" s="79">
        <v>19.0</v>
      </c>
      <c r="R31" s="79">
        <v>19.0</v>
      </c>
      <c r="S31" s="79" t="s">
        <v>118</v>
      </c>
    </row>
    <row r="32">
      <c r="A32" s="81" t="s">
        <v>23</v>
      </c>
      <c r="B32" s="75">
        <v>10.0</v>
      </c>
      <c r="C32" s="76" t="s">
        <v>211</v>
      </c>
      <c r="D32" s="72"/>
      <c r="E32" s="72"/>
      <c r="K32" s="72"/>
    </row>
    <row r="33">
      <c r="A33" s="82" t="s">
        <v>112</v>
      </c>
      <c r="B33" s="75">
        <v>10.0</v>
      </c>
      <c r="C33" s="76" t="s">
        <v>211</v>
      </c>
      <c r="D33" s="71"/>
      <c r="E33" s="71"/>
      <c r="K33" s="71"/>
    </row>
    <row r="34">
      <c r="A34" s="85" t="s">
        <v>93</v>
      </c>
      <c r="B34" s="75">
        <v>10.0</v>
      </c>
      <c r="C34" s="76" t="s">
        <v>211</v>
      </c>
      <c r="D34" s="72"/>
      <c r="E34" s="72"/>
      <c r="K34" s="72"/>
    </row>
    <row r="35">
      <c r="A35" s="85">
        <f>MATCH("Total dos Jurados (normalizada)",C$1:S$1,0)</f>
        <v>3</v>
      </c>
      <c r="B35" s="75"/>
      <c r="C35" s="76"/>
      <c r="D35" s="87"/>
      <c r="E35" s="88"/>
      <c r="F35" s="79"/>
      <c r="G35" s="79"/>
      <c r="H35" s="79"/>
      <c r="I35" s="79"/>
      <c r="J35" s="79"/>
      <c r="K35" s="89"/>
      <c r="L35" s="79"/>
      <c r="M35" s="79"/>
      <c r="N35" s="79"/>
      <c r="O35" s="79"/>
      <c r="P35" s="79"/>
      <c r="Q35" s="79"/>
      <c r="R35" s="79"/>
      <c r="S35" s="79"/>
    </row>
  </sheetData>
  <mergeCells count="128">
    <mergeCell ref="R10:R13"/>
    <mergeCell ref="S10:S13"/>
    <mergeCell ref="K10:K13"/>
    <mergeCell ref="L10:L13"/>
    <mergeCell ref="M10:M13"/>
    <mergeCell ref="N10:N13"/>
    <mergeCell ref="O10:O13"/>
    <mergeCell ref="P10:P13"/>
    <mergeCell ref="Q10:Q13"/>
    <mergeCell ref="R2:R5"/>
    <mergeCell ref="S2:S5"/>
    <mergeCell ref="K2:K5"/>
    <mergeCell ref="L2:L5"/>
    <mergeCell ref="M2:M5"/>
    <mergeCell ref="N2:N5"/>
    <mergeCell ref="O2:O5"/>
    <mergeCell ref="P2:P5"/>
    <mergeCell ref="Q2:Q5"/>
    <mergeCell ref="D2:D5"/>
    <mergeCell ref="E2:E5"/>
    <mergeCell ref="F2:F5"/>
    <mergeCell ref="G2:G5"/>
    <mergeCell ref="H2:H5"/>
    <mergeCell ref="I2:I5"/>
    <mergeCell ref="J2:J5"/>
    <mergeCell ref="R6:R9"/>
    <mergeCell ref="S6:S9"/>
    <mergeCell ref="K6:K9"/>
    <mergeCell ref="L6:L9"/>
    <mergeCell ref="M6:M9"/>
    <mergeCell ref="N6:N9"/>
    <mergeCell ref="O6:O9"/>
    <mergeCell ref="P6:P9"/>
    <mergeCell ref="Q6:Q9"/>
    <mergeCell ref="D6:D9"/>
    <mergeCell ref="E6:E9"/>
    <mergeCell ref="F6:F9"/>
    <mergeCell ref="G6:G9"/>
    <mergeCell ref="H6:H9"/>
    <mergeCell ref="I6:I9"/>
    <mergeCell ref="J6:J9"/>
    <mergeCell ref="D10:D13"/>
    <mergeCell ref="E10:E13"/>
    <mergeCell ref="F10:F13"/>
    <mergeCell ref="G10:G13"/>
    <mergeCell ref="H10:H13"/>
    <mergeCell ref="I10:I13"/>
    <mergeCell ref="J10:J13"/>
    <mergeCell ref="R22:R26"/>
    <mergeCell ref="S22:S26"/>
    <mergeCell ref="K22:K26"/>
    <mergeCell ref="L22:L26"/>
    <mergeCell ref="M22:M26"/>
    <mergeCell ref="N22:N26"/>
    <mergeCell ref="O22:O26"/>
    <mergeCell ref="P22:P26"/>
    <mergeCell ref="Q22:Q26"/>
    <mergeCell ref="R27:R30"/>
    <mergeCell ref="S27:S30"/>
    <mergeCell ref="K27:K30"/>
    <mergeCell ref="L27:L30"/>
    <mergeCell ref="M27:M30"/>
    <mergeCell ref="N27:N30"/>
    <mergeCell ref="O27:O30"/>
    <mergeCell ref="P27:P30"/>
    <mergeCell ref="Q27:Q30"/>
    <mergeCell ref="D27:D30"/>
    <mergeCell ref="E27:E30"/>
    <mergeCell ref="F27:F30"/>
    <mergeCell ref="G27:G30"/>
    <mergeCell ref="H27:H30"/>
    <mergeCell ref="I27:I30"/>
    <mergeCell ref="J27:J30"/>
    <mergeCell ref="D31:D34"/>
    <mergeCell ref="E31:E34"/>
    <mergeCell ref="F31:F34"/>
    <mergeCell ref="G31:G34"/>
    <mergeCell ref="H31:H34"/>
    <mergeCell ref="I31:I34"/>
    <mergeCell ref="J31:J34"/>
    <mergeCell ref="R31:R34"/>
    <mergeCell ref="S31:S34"/>
    <mergeCell ref="K31:K34"/>
    <mergeCell ref="L31:L34"/>
    <mergeCell ref="M31:M34"/>
    <mergeCell ref="N31:N34"/>
    <mergeCell ref="O31:O34"/>
    <mergeCell ref="P31:P34"/>
    <mergeCell ref="Q31:Q34"/>
    <mergeCell ref="R14:R17"/>
    <mergeCell ref="S14:S17"/>
    <mergeCell ref="K14:K17"/>
    <mergeCell ref="L14:L17"/>
    <mergeCell ref="M14:M17"/>
    <mergeCell ref="N14:N17"/>
    <mergeCell ref="O14:O17"/>
    <mergeCell ref="P14:P17"/>
    <mergeCell ref="Q14:Q17"/>
    <mergeCell ref="D14:D17"/>
    <mergeCell ref="E14:E17"/>
    <mergeCell ref="F14:F17"/>
    <mergeCell ref="G14:G17"/>
    <mergeCell ref="H14:H17"/>
    <mergeCell ref="I14:I17"/>
    <mergeCell ref="J14:J17"/>
    <mergeCell ref="R18:R21"/>
    <mergeCell ref="S18:S21"/>
    <mergeCell ref="K18:K21"/>
    <mergeCell ref="L18:L21"/>
    <mergeCell ref="M18:M21"/>
    <mergeCell ref="N18:N21"/>
    <mergeCell ref="O18:O21"/>
    <mergeCell ref="P18:P21"/>
    <mergeCell ref="Q18:Q21"/>
    <mergeCell ref="D18:D21"/>
    <mergeCell ref="E18:E21"/>
    <mergeCell ref="F18:F21"/>
    <mergeCell ref="G18:G21"/>
    <mergeCell ref="H18:H21"/>
    <mergeCell ref="I18:I21"/>
    <mergeCell ref="J18:J21"/>
    <mergeCell ref="D22:D26"/>
    <mergeCell ref="E22:E26"/>
    <mergeCell ref="F22:F26"/>
    <mergeCell ref="G22:G26"/>
    <mergeCell ref="H22:H26"/>
    <mergeCell ref="I22:I26"/>
    <mergeCell ref="J22:J2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7.5"/>
    <col customWidth="1" min="2" max="2" width="20.63"/>
    <col customWidth="1" min="4" max="4" width="19.5"/>
    <col customWidth="1" min="6" max="6" width="18.0"/>
  </cols>
  <sheetData>
    <row r="1">
      <c r="A1" s="90" t="s">
        <v>0</v>
      </c>
      <c r="B1" s="91" t="s">
        <v>212</v>
      </c>
      <c r="C1" s="92" t="s">
        <v>213</v>
      </c>
      <c r="D1" s="92" t="s">
        <v>214</v>
      </c>
      <c r="E1" s="92" t="s">
        <v>215</v>
      </c>
      <c r="F1" s="92" t="s">
        <v>216</v>
      </c>
      <c r="G1" s="92" t="s">
        <v>217</v>
      </c>
      <c r="H1" s="92" t="s">
        <v>218</v>
      </c>
      <c r="I1" s="92" t="s">
        <v>219</v>
      </c>
      <c r="J1" s="92">
        <v>2.0</v>
      </c>
      <c r="K1" s="92">
        <v>3.0</v>
      </c>
      <c r="L1" s="92">
        <v>4.0</v>
      </c>
      <c r="M1" s="92">
        <v>5.0</v>
      </c>
      <c r="N1" s="92">
        <v>6.0</v>
      </c>
      <c r="O1" s="92">
        <v>7.0</v>
      </c>
      <c r="P1" s="92">
        <v>8.0</v>
      </c>
      <c r="Q1" s="92">
        <v>9.0</v>
      </c>
      <c r="R1" s="92" t="s">
        <v>220</v>
      </c>
      <c r="S1" s="92" t="s">
        <v>221</v>
      </c>
      <c r="T1" s="92" t="s">
        <v>222</v>
      </c>
    </row>
    <row r="2">
      <c r="A2" s="93" t="s">
        <v>27</v>
      </c>
      <c r="B2" s="94">
        <f t="shared" ref="B2:B36" si="1">SUM(C2:X2)</f>
        <v>28</v>
      </c>
      <c r="C2" s="95">
        <v>3.0</v>
      </c>
      <c r="D2" s="92">
        <v>1.5</v>
      </c>
      <c r="E2" s="92">
        <v>1.5</v>
      </c>
      <c r="F2" s="92">
        <v>1.5</v>
      </c>
      <c r="G2" s="92">
        <v>1.5</v>
      </c>
      <c r="H2" s="92">
        <v>1.5</v>
      </c>
      <c r="I2" s="92">
        <v>0.5</v>
      </c>
      <c r="J2" s="92">
        <v>1.5</v>
      </c>
      <c r="K2" s="92">
        <v>1.5</v>
      </c>
      <c r="L2" s="92">
        <v>1.5</v>
      </c>
      <c r="M2" s="92">
        <v>1.5</v>
      </c>
      <c r="N2" s="92">
        <v>1.5</v>
      </c>
      <c r="O2" s="92">
        <v>1.5</v>
      </c>
      <c r="P2" s="92">
        <v>1.5</v>
      </c>
      <c r="Q2" s="92">
        <v>1.5</v>
      </c>
      <c r="R2" s="92">
        <v>2.0</v>
      </c>
      <c r="S2" s="92">
        <v>2.0</v>
      </c>
      <c r="T2" s="95">
        <v>1.0</v>
      </c>
    </row>
    <row r="3">
      <c r="A3" s="96" t="s">
        <v>95</v>
      </c>
      <c r="B3" s="94">
        <f t="shared" si="1"/>
        <v>0</v>
      </c>
      <c r="C3" s="97"/>
      <c r="T3" s="97"/>
    </row>
    <row r="4">
      <c r="A4" s="96" t="s">
        <v>100</v>
      </c>
      <c r="B4" s="94">
        <f t="shared" si="1"/>
        <v>0</v>
      </c>
      <c r="C4" s="97"/>
      <c r="T4" s="97"/>
    </row>
    <row r="5">
      <c r="A5" s="98" t="s">
        <v>34</v>
      </c>
      <c r="B5" s="94">
        <f t="shared" si="1"/>
        <v>0</v>
      </c>
      <c r="C5" s="97"/>
      <c r="T5" s="97"/>
    </row>
    <row r="6">
      <c r="A6" s="98" t="s">
        <v>223</v>
      </c>
      <c r="B6" s="94">
        <f t="shared" si="1"/>
        <v>0</v>
      </c>
      <c r="C6" s="97"/>
      <c r="T6" s="97"/>
    </row>
    <row r="7">
      <c r="A7" s="96" t="s">
        <v>119</v>
      </c>
      <c r="B7" s="94">
        <f t="shared" si="1"/>
        <v>0</v>
      </c>
      <c r="C7" s="95">
        <v>0.0</v>
      </c>
      <c r="D7" s="92">
        <v>0.0</v>
      </c>
      <c r="E7" s="92">
        <v>0.0</v>
      </c>
      <c r="F7" s="92">
        <v>0.0</v>
      </c>
      <c r="G7" s="92">
        <v>0.0</v>
      </c>
      <c r="H7" s="92">
        <v>0.0</v>
      </c>
      <c r="I7" s="92">
        <v>0.0</v>
      </c>
      <c r="J7" s="92">
        <v>0.0</v>
      </c>
      <c r="K7" s="92">
        <v>0.0</v>
      </c>
      <c r="L7" s="92">
        <v>0.0</v>
      </c>
      <c r="M7" s="92">
        <v>0.0</v>
      </c>
      <c r="N7" s="92">
        <v>0.0</v>
      </c>
      <c r="O7" s="92">
        <v>0.0</v>
      </c>
      <c r="P7" s="92">
        <v>0.0</v>
      </c>
      <c r="Q7" s="92">
        <v>0.0</v>
      </c>
      <c r="R7" s="92">
        <v>0.0</v>
      </c>
      <c r="S7" s="92">
        <v>0.0</v>
      </c>
      <c r="T7" s="95">
        <v>0.0</v>
      </c>
    </row>
    <row r="8">
      <c r="A8" s="96" t="s">
        <v>70</v>
      </c>
      <c r="B8" s="94">
        <f t="shared" si="1"/>
        <v>1.5</v>
      </c>
      <c r="C8" s="97"/>
      <c r="E8" s="92">
        <v>1.5</v>
      </c>
      <c r="T8" s="97"/>
    </row>
    <row r="9">
      <c r="A9" s="96" t="s">
        <v>66</v>
      </c>
      <c r="B9" s="94">
        <f t="shared" si="1"/>
        <v>0</v>
      </c>
      <c r="C9" s="97"/>
      <c r="T9" s="97"/>
    </row>
    <row r="10">
      <c r="A10" s="96" t="s">
        <v>108</v>
      </c>
      <c r="B10" s="94">
        <f t="shared" si="1"/>
        <v>0</v>
      </c>
      <c r="C10" s="97"/>
      <c r="T10" s="97"/>
    </row>
    <row r="11">
      <c r="A11" s="96" t="s">
        <v>114</v>
      </c>
      <c r="B11" s="94">
        <f t="shared" si="1"/>
        <v>0</v>
      </c>
      <c r="C11" s="97"/>
      <c r="T11" s="97"/>
    </row>
    <row r="12">
      <c r="A12" s="96" t="s">
        <v>23</v>
      </c>
      <c r="B12" s="94">
        <f t="shared" si="1"/>
        <v>27</v>
      </c>
      <c r="C12" s="95">
        <v>3.0</v>
      </c>
      <c r="D12" s="92">
        <v>1.5</v>
      </c>
      <c r="E12" s="92">
        <v>1.5</v>
      </c>
      <c r="F12" s="92">
        <v>1.5</v>
      </c>
      <c r="G12" s="92">
        <v>1.5</v>
      </c>
      <c r="H12" s="92">
        <v>1.5</v>
      </c>
      <c r="I12" s="92">
        <v>0.5</v>
      </c>
      <c r="J12" s="92">
        <v>1.5</v>
      </c>
      <c r="K12" s="92">
        <v>1.5</v>
      </c>
      <c r="L12" s="92">
        <v>0.5</v>
      </c>
      <c r="M12" s="92">
        <v>0.5</v>
      </c>
      <c r="N12" s="92">
        <v>1.5</v>
      </c>
      <c r="O12" s="92">
        <v>1.5</v>
      </c>
      <c r="P12" s="92">
        <v>1.5</v>
      </c>
      <c r="Q12" s="92">
        <v>1.5</v>
      </c>
      <c r="R12" s="92">
        <v>2.0</v>
      </c>
      <c r="S12" s="92">
        <v>2.0</v>
      </c>
      <c r="T12" s="95">
        <v>2.0</v>
      </c>
    </row>
    <row r="13">
      <c r="A13" s="96" t="s">
        <v>105</v>
      </c>
      <c r="B13" s="94">
        <f t="shared" si="1"/>
        <v>0</v>
      </c>
      <c r="C13" s="97"/>
      <c r="T13" s="97"/>
    </row>
    <row r="14">
      <c r="A14" s="96" t="s">
        <v>49</v>
      </c>
      <c r="B14" s="94">
        <f t="shared" si="1"/>
        <v>0</v>
      </c>
      <c r="C14" s="97"/>
      <c r="T14" s="97"/>
    </row>
    <row r="15">
      <c r="A15" s="96" t="s">
        <v>45</v>
      </c>
      <c r="B15" s="94">
        <f t="shared" si="1"/>
        <v>15.5</v>
      </c>
      <c r="C15" s="95">
        <v>3.0</v>
      </c>
      <c r="D15" s="92">
        <v>1.5</v>
      </c>
      <c r="E15" s="92">
        <v>1.5</v>
      </c>
      <c r="F15" s="92">
        <v>1.5</v>
      </c>
      <c r="G15" s="92">
        <v>1.5</v>
      </c>
      <c r="H15" s="92">
        <v>1.5</v>
      </c>
      <c r="I15" s="92">
        <v>0.0</v>
      </c>
      <c r="J15" s="92">
        <v>0.0</v>
      </c>
      <c r="K15" s="92">
        <v>0.0</v>
      </c>
      <c r="L15" s="92">
        <v>0.5</v>
      </c>
      <c r="M15" s="92">
        <v>0.0</v>
      </c>
      <c r="N15" s="92">
        <v>0.5</v>
      </c>
      <c r="O15" s="92">
        <v>1.5</v>
      </c>
      <c r="P15" s="92">
        <v>1.5</v>
      </c>
      <c r="Q15" s="92">
        <v>0.0</v>
      </c>
      <c r="R15" s="92">
        <v>1.0</v>
      </c>
      <c r="S15" s="92">
        <v>0.0</v>
      </c>
      <c r="T15" s="95">
        <v>0.0</v>
      </c>
    </row>
    <row r="16">
      <c r="A16" s="96" t="s">
        <v>43</v>
      </c>
      <c r="B16" s="94">
        <f t="shared" si="1"/>
        <v>0</v>
      </c>
      <c r="C16" s="97"/>
      <c r="T16" s="97"/>
    </row>
    <row r="17">
      <c r="A17" s="96" t="s">
        <v>224</v>
      </c>
      <c r="B17" s="94">
        <f t="shared" si="1"/>
        <v>6</v>
      </c>
      <c r="C17" s="95">
        <v>0.0</v>
      </c>
      <c r="D17" s="92">
        <v>1.5</v>
      </c>
      <c r="E17" s="92">
        <v>1.5</v>
      </c>
      <c r="F17" s="92">
        <v>0.0</v>
      </c>
      <c r="G17" s="92">
        <v>1.5</v>
      </c>
      <c r="H17" s="92">
        <v>1.5</v>
      </c>
      <c r="T17" s="97"/>
    </row>
    <row r="18">
      <c r="A18" s="96" t="s">
        <v>91</v>
      </c>
      <c r="B18" s="94">
        <f t="shared" si="1"/>
        <v>0</v>
      </c>
      <c r="C18" s="97"/>
      <c r="T18" s="97"/>
    </row>
    <row r="19">
      <c r="A19" s="96" t="s">
        <v>82</v>
      </c>
      <c r="B19" s="94">
        <f t="shared" si="1"/>
        <v>3</v>
      </c>
      <c r="C19" s="95">
        <v>0.0</v>
      </c>
      <c r="F19" s="92">
        <v>1.5</v>
      </c>
      <c r="G19" s="92">
        <v>1.5</v>
      </c>
      <c r="T19" s="97"/>
    </row>
    <row r="20">
      <c r="A20" s="96" t="s">
        <v>73</v>
      </c>
      <c r="B20" s="94">
        <f t="shared" si="1"/>
        <v>0</v>
      </c>
      <c r="C20" s="97"/>
      <c r="T20" s="97"/>
    </row>
    <row r="21">
      <c r="A21" s="96" t="s">
        <v>98</v>
      </c>
      <c r="B21" s="94">
        <f t="shared" si="1"/>
        <v>0</v>
      </c>
      <c r="C21" s="97"/>
      <c r="T21" s="97"/>
    </row>
    <row r="22">
      <c r="A22" s="96" t="s">
        <v>112</v>
      </c>
      <c r="B22" s="94">
        <f t="shared" si="1"/>
        <v>0</v>
      </c>
      <c r="C22" s="97"/>
      <c r="T22" s="97"/>
    </row>
    <row r="23">
      <c r="A23" s="96" t="s">
        <v>89</v>
      </c>
      <c r="B23" s="94">
        <f t="shared" si="1"/>
        <v>0</v>
      </c>
      <c r="C23" s="97"/>
      <c r="T23" s="97"/>
    </row>
    <row r="24">
      <c r="A24" s="96" t="s">
        <v>85</v>
      </c>
      <c r="B24" s="94">
        <f t="shared" si="1"/>
        <v>0</v>
      </c>
      <c r="C24" s="97"/>
      <c r="T24" s="97"/>
    </row>
    <row r="25">
      <c r="A25" s="96" t="s">
        <v>79</v>
      </c>
      <c r="B25" s="94">
        <f t="shared" si="1"/>
        <v>12</v>
      </c>
      <c r="C25" s="95">
        <v>3.0</v>
      </c>
      <c r="E25" s="92">
        <v>1.5</v>
      </c>
      <c r="H25" s="92">
        <v>0.5</v>
      </c>
      <c r="I25" s="92">
        <v>1.5</v>
      </c>
      <c r="J25" s="92">
        <v>1.5</v>
      </c>
      <c r="K25" s="92">
        <v>0.0</v>
      </c>
      <c r="L25" s="92">
        <v>0.5</v>
      </c>
      <c r="O25" s="92">
        <v>1.5</v>
      </c>
      <c r="R25" s="92">
        <v>2.0</v>
      </c>
      <c r="T25" s="97"/>
    </row>
    <row r="26">
      <c r="A26" s="96" t="s">
        <v>76</v>
      </c>
      <c r="B26" s="94">
        <f t="shared" si="1"/>
        <v>0</v>
      </c>
      <c r="C26" s="97"/>
      <c r="T26" s="97"/>
    </row>
    <row r="27">
      <c r="A27" s="96" t="s">
        <v>52</v>
      </c>
      <c r="B27" s="94">
        <f t="shared" si="1"/>
        <v>0</v>
      </c>
      <c r="C27" s="97"/>
      <c r="T27" s="97"/>
    </row>
    <row r="28">
      <c r="A28" s="99" t="s">
        <v>55</v>
      </c>
      <c r="B28" s="94">
        <f t="shared" si="1"/>
        <v>0</v>
      </c>
      <c r="C28" s="97"/>
      <c r="T28" s="97"/>
    </row>
    <row r="29">
      <c r="A29" s="100" t="s">
        <v>67</v>
      </c>
      <c r="B29" s="94">
        <f t="shared" si="1"/>
        <v>0</v>
      </c>
      <c r="C29" s="97"/>
      <c r="T29" s="97"/>
    </row>
    <row r="30">
      <c r="A30" s="100" t="s">
        <v>64</v>
      </c>
      <c r="B30" s="94">
        <f t="shared" si="1"/>
        <v>0</v>
      </c>
      <c r="C30" s="97"/>
      <c r="T30" s="97"/>
    </row>
    <row r="31">
      <c r="A31" s="100" t="s">
        <v>30</v>
      </c>
      <c r="B31" s="94">
        <f t="shared" si="1"/>
        <v>0</v>
      </c>
      <c r="C31" s="97"/>
      <c r="T31" s="97"/>
    </row>
    <row r="32">
      <c r="A32" s="100" t="s">
        <v>93</v>
      </c>
      <c r="B32" s="94">
        <f t="shared" si="1"/>
        <v>16.5</v>
      </c>
      <c r="C32" s="95">
        <v>3.0</v>
      </c>
      <c r="D32" s="92">
        <v>1.5</v>
      </c>
      <c r="E32" s="92">
        <v>1.5</v>
      </c>
      <c r="F32" s="92">
        <v>1.5</v>
      </c>
      <c r="G32" s="92">
        <v>1.5</v>
      </c>
      <c r="H32" s="92">
        <v>0.0</v>
      </c>
      <c r="J32" s="92">
        <v>1.5</v>
      </c>
      <c r="K32" s="92">
        <v>1.5</v>
      </c>
      <c r="L32" s="92">
        <v>1.5</v>
      </c>
      <c r="N32" s="92">
        <v>0.5</v>
      </c>
      <c r="O32" s="92">
        <v>0.5</v>
      </c>
      <c r="R32" s="92">
        <v>2.0</v>
      </c>
      <c r="T32" s="97"/>
    </row>
    <row r="33">
      <c r="A33" s="100" t="s">
        <v>117</v>
      </c>
      <c r="B33" s="94">
        <f t="shared" si="1"/>
        <v>0</v>
      </c>
      <c r="C33" s="97"/>
      <c r="F33" s="101"/>
      <c r="T33" s="97"/>
    </row>
    <row r="34">
      <c r="A34" s="100" t="s">
        <v>61</v>
      </c>
      <c r="B34" s="94">
        <f t="shared" si="1"/>
        <v>0</v>
      </c>
      <c r="C34" s="97"/>
      <c r="T34" s="97"/>
    </row>
    <row r="35">
      <c r="A35" s="100" t="s">
        <v>57</v>
      </c>
      <c r="B35" s="94">
        <f t="shared" si="1"/>
        <v>7.5</v>
      </c>
      <c r="C35" s="95">
        <v>0.0</v>
      </c>
      <c r="D35" s="92">
        <v>1.5</v>
      </c>
      <c r="E35" s="92">
        <v>1.5</v>
      </c>
      <c r="F35" s="92">
        <v>1.5</v>
      </c>
      <c r="G35" s="92">
        <v>1.5</v>
      </c>
      <c r="H35" s="92">
        <v>1.5</v>
      </c>
      <c r="T35" s="97"/>
    </row>
    <row r="36">
      <c r="A36" s="100" t="s">
        <v>103</v>
      </c>
      <c r="B36" s="94">
        <f t="shared" si="1"/>
        <v>0</v>
      </c>
      <c r="C36" s="97"/>
      <c r="T36" s="97"/>
    </row>
  </sheetData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7.5"/>
    <col customWidth="1" min="2" max="2" width="20.63"/>
    <col customWidth="1" min="4" max="4" width="19.5"/>
    <col customWidth="1" min="6" max="6" width="18.0"/>
  </cols>
  <sheetData>
    <row r="1">
      <c r="A1" s="90" t="s">
        <v>0</v>
      </c>
      <c r="B1" s="91" t="s">
        <v>225</v>
      </c>
      <c r="C1" s="92" t="s">
        <v>226</v>
      </c>
      <c r="D1" s="92" t="s">
        <v>227</v>
      </c>
      <c r="E1" s="92" t="s">
        <v>228</v>
      </c>
      <c r="F1" s="92" t="s">
        <v>229</v>
      </c>
      <c r="G1" s="92" t="s">
        <v>230</v>
      </c>
      <c r="H1" s="92" t="s">
        <v>229</v>
      </c>
      <c r="I1" s="92" t="s">
        <v>231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>
      <c r="A2" s="93" t="s">
        <v>27</v>
      </c>
      <c r="B2" s="94">
        <f t="shared" ref="B2:B36" si="1">SUM(C2:X2)</f>
        <v>4.5</v>
      </c>
      <c r="C2" s="95">
        <v>0.0</v>
      </c>
      <c r="D2" s="92">
        <v>4.5</v>
      </c>
      <c r="E2" s="92">
        <v>0.0</v>
      </c>
      <c r="F2" s="92">
        <v>0.0</v>
      </c>
      <c r="G2" s="92">
        <v>0.0</v>
      </c>
      <c r="H2" s="92">
        <v>0.0</v>
      </c>
      <c r="I2" s="92">
        <v>0.0</v>
      </c>
      <c r="T2" s="97"/>
    </row>
    <row r="3">
      <c r="A3" s="96" t="s">
        <v>95</v>
      </c>
      <c r="B3" s="94">
        <f t="shared" si="1"/>
        <v>0</v>
      </c>
      <c r="C3" s="97"/>
      <c r="T3" s="97"/>
    </row>
    <row r="4">
      <c r="A4" s="96" t="s">
        <v>100</v>
      </c>
      <c r="B4" s="94">
        <f t="shared" si="1"/>
        <v>0</v>
      </c>
      <c r="C4" s="97"/>
      <c r="T4" s="97"/>
    </row>
    <row r="5">
      <c r="A5" s="98" t="s">
        <v>34</v>
      </c>
      <c r="B5" s="94">
        <f t="shared" si="1"/>
        <v>0</v>
      </c>
      <c r="C5" s="97"/>
      <c r="T5" s="97"/>
    </row>
    <row r="6">
      <c r="A6" s="98" t="s">
        <v>223</v>
      </c>
      <c r="B6" s="94">
        <f t="shared" si="1"/>
        <v>0</v>
      </c>
      <c r="C6" s="97"/>
      <c r="T6" s="97"/>
    </row>
    <row r="7">
      <c r="A7" s="96" t="s">
        <v>119</v>
      </c>
      <c r="B7" s="94">
        <f t="shared" si="1"/>
        <v>0</v>
      </c>
      <c r="C7" s="97"/>
      <c r="T7" s="97"/>
    </row>
    <row r="8">
      <c r="A8" s="96" t="s">
        <v>70</v>
      </c>
      <c r="B8" s="94">
        <f t="shared" si="1"/>
        <v>0</v>
      </c>
      <c r="C8" s="97"/>
      <c r="D8" s="92">
        <v>0.0</v>
      </c>
      <c r="T8" s="97"/>
    </row>
    <row r="9">
      <c r="A9" s="96" t="s">
        <v>66</v>
      </c>
      <c r="B9" s="94">
        <f t="shared" si="1"/>
        <v>1.5</v>
      </c>
      <c r="C9" s="97"/>
      <c r="D9" s="92">
        <v>1.5</v>
      </c>
      <c r="T9" s="97"/>
    </row>
    <row r="10">
      <c r="A10" s="96" t="s">
        <v>108</v>
      </c>
      <c r="B10" s="94">
        <f t="shared" si="1"/>
        <v>0</v>
      </c>
      <c r="C10" s="97"/>
      <c r="T10" s="97"/>
    </row>
    <row r="11">
      <c r="A11" s="96" t="s">
        <v>114</v>
      </c>
      <c r="B11" s="94">
        <f t="shared" si="1"/>
        <v>0</v>
      </c>
      <c r="C11" s="97"/>
      <c r="T11" s="97"/>
    </row>
    <row r="12">
      <c r="A12" s="96" t="s">
        <v>23</v>
      </c>
      <c r="B12" s="94">
        <f t="shared" si="1"/>
        <v>0</v>
      </c>
      <c r="C12" s="97"/>
      <c r="T12" s="97"/>
    </row>
    <row r="13">
      <c r="A13" s="96" t="s">
        <v>105</v>
      </c>
      <c r="B13" s="94">
        <f t="shared" si="1"/>
        <v>4.5</v>
      </c>
      <c r="C13" s="97"/>
      <c r="D13" s="92">
        <v>4.5</v>
      </c>
      <c r="T13" s="97"/>
    </row>
    <row r="14">
      <c r="A14" s="96" t="s">
        <v>49</v>
      </c>
      <c r="B14" s="94">
        <f t="shared" si="1"/>
        <v>3</v>
      </c>
      <c r="C14" s="95">
        <v>0.0</v>
      </c>
      <c r="D14" s="92">
        <v>3.0</v>
      </c>
      <c r="T14" s="97"/>
    </row>
    <row r="15">
      <c r="A15" s="96" t="s">
        <v>45</v>
      </c>
      <c r="B15" s="94">
        <f t="shared" si="1"/>
        <v>1.5</v>
      </c>
      <c r="C15" s="95">
        <v>0.0</v>
      </c>
      <c r="D15" s="92">
        <v>1.5</v>
      </c>
      <c r="T15" s="97"/>
    </row>
    <row r="16">
      <c r="A16" s="96" t="s">
        <v>43</v>
      </c>
      <c r="B16" s="94">
        <f t="shared" si="1"/>
        <v>0</v>
      </c>
      <c r="C16" s="97"/>
      <c r="T16" s="97"/>
    </row>
    <row r="17">
      <c r="A17" s="96" t="s">
        <v>224</v>
      </c>
      <c r="B17" s="94">
        <f t="shared" si="1"/>
        <v>1.5</v>
      </c>
      <c r="C17" s="97"/>
      <c r="D17" s="92">
        <v>1.5</v>
      </c>
      <c r="T17" s="97"/>
    </row>
    <row r="18">
      <c r="A18" s="96" t="s">
        <v>91</v>
      </c>
      <c r="B18" s="94">
        <f t="shared" si="1"/>
        <v>0</v>
      </c>
      <c r="C18" s="97"/>
      <c r="T18" s="97"/>
    </row>
    <row r="19">
      <c r="A19" s="96" t="s">
        <v>82</v>
      </c>
      <c r="B19" s="94">
        <f t="shared" si="1"/>
        <v>0</v>
      </c>
      <c r="C19" s="97"/>
      <c r="T19" s="97"/>
    </row>
    <row r="20">
      <c r="A20" s="96" t="s">
        <v>73</v>
      </c>
      <c r="B20" s="94">
        <f t="shared" si="1"/>
        <v>3</v>
      </c>
      <c r="C20" s="97"/>
      <c r="D20" s="92">
        <v>3.0</v>
      </c>
      <c r="T20" s="97"/>
    </row>
    <row r="21">
      <c r="A21" s="96" t="s">
        <v>98</v>
      </c>
      <c r="B21" s="94">
        <f t="shared" si="1"/>
        <v>0</v>
      </c>
      <c r="C21" s="97"/>
      <c r="T21" s="97"/>
    </row>
    <row r="22">
      <c r="A22" s="96" t="s">
        <v>112</v>
      </c>
      <c r="B22" s="94">
        <f t="shared" si="1"/>
        <v>0</v>
      </c>
      <c r="C22" s="97"/>
      <c r="T22" s="97"/>
    </row>
    <row r="23">
      <c r="A23" s="96" t="s">
        <v>89</v>
      </c>
      <c r="B23" s="94">
        <f t="shared" si="1"/>
        <v>0</v>
      </c>
      <c r="C23" s="97"/>
      <c r="D23" s="92"/>
      <c r="T23" s="97"/>
    </row>
    <row r="24">
      <c r="A24" s="96" t="s">
        <v>85</v>
      </c>
      <c r="B24" s="94">
        <f t="shared" si="1"/>
        <v>13</v>
      </c>
      <c r="C24" s="97"/>
      <c r="D24" s="92">
        <v>12.0</v>
      </c>
      <c r="E24" s="92">
        <v>1.0</v>
      </c>
      <c r="T24" s="97"/>
    </row>
    <row r="25">
      <c r="A25" s="96" t="s">
        <v>79</v>
      </c>
      <c r="B25" s="94">
        <f t="shared" si="1"/>
        <v>1.5</v>
      </c>
      <c r="C25" s="97"/>
      <c r="D25" s="92">
        <v>1.5</v>
      </c>
      <c r="T25" s="97"/>
    </row>
    <row r="26">
      <c r="A26" s="96" t="s">
        <v>76</v>
      </c>
      <c r="B26" s="94">
        <f t="shared" si="1"/>
        <v>0</v>
      </c>
      <c r="C26" s="97"/>
      <c r="T26" s="97"/>
    </row>
    <row r="27">
      <c r="A27" s="96" t="s">
        <v>52</v>
      </c>
      <c r="B27" s="94">
        <f t="shared" si="1"/>
        <v>0</v>
      </c>
      <c r="C27" s="97"/>
      <c r="T27" s="97"/>
    </row>
    <row r="28">
      <c r="A28" s="99" t="s">
        <v>55</v>
      </c>
      <c r="B28" s="94">
        <f t="shared" si="1"/>
        <v>0</v>
      </c>
      <c r="C28" s="97"/>
      <c r="T28" s="97"/>
    </row>
    <row r="29">
      <c r="A29" s="100" t="s">
        <v>67</v>
      </c>
      <c r="B29" s="94">
        <f t="shared" si="1"/>
        <v>0</v>
      </c>
      <c r="C29" s="97"/>
      <c r="T29" s="97"/>
    </row>
    <row r="30">
      <c r="A30" s="100" t="s">
        <v>64</v>
      </c>
      <c r="B30" s="94">
        <f t="shared" si="1"/>
        <v>0</v>
      </c>
      <c r="C30" s="97"/>
      <c r="T30" s="97"/>
    </row>
    <row r="31">
      <c r="A31" s="100" t="s">
        <v>30</v>
      </c>
      <c r="B31" s="94">
        <f t="shared" si="1"/>
        <v>0</v>
      </c>
      <c r="C31" s="97"/>
      <c r="T31" s="97"/>
    </row>
    <row r="32">
      <c r="A32" s="100" t="s">
        <v>93</v>
      </c>
      <c r="B32" s="94">
        <f t="shared" si="1"/>
        <v>3</v>
      </c>
      <c r="C32" s="97"/>
      <c r="D32" s="92">
        <v>3.0</v>
      </c>
      <c r="T32" s="97"/>
    </row>
    <row r="33">
      <c r="A33" s="100" t="s">
        <v>117</v>
      </c>
      <c r="B33" s="94">
        <f t="shared" si="1"/>
        <v>1.5</v>
      </c>
      <c r="C33" s="97"/>
      <c r="D33" s="92">
        <v>1.5</v>
      </c>
      <c r="F33" s="101"/>
      <c r="T33" s="97"/>
    </row>
    <row r="34">
      <c r="A34" s="100" t="s">
        <v>61</v>
      </c>
      <c r="B34" s="94">
        <f t="shared" si="1"/>
        <v>3</v>
      </c>
      <c r="C34" s="97"/>
      <c r="D34" s="92">
        <v>3.0</v>
      </c>
      <c r="T34" s="97"/>
    </row>
    <row r="35">
      <c r="A35" s="100" t="s">
        <v>57</v>
      </c>
      <c r="B35" s="94">
        <f t="shared" si="1"/>
        <v>6</v>
      </c>
      <c r="C35" s="97"/>
      <c r="D35" s="92">
        <v>6.0</v>
      </c>
      <c r="T35" s="97"/>
    </row>
    <row r="36">
      <c r="A36" s="100" t="s">
        <v>103</v>
      </c>
      <c r="B36" s="94">
        <f t="shared" si="1"/>
        <v>1.5</v>
      </c>
      <c r="C36" s="97"/>
      <c r="D36" s="92">
        <v>1.5</v>
      </c>
      <c r="T36" s="97"/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7.5"/>
    <col customWidth="1" min="2" max="2" width="20.63"/>
    <col customWidth="1" min="3" max="3" width="11.13"/>
    <col customWidth="1" min="6" max="6" width="19.5"/>
    <col customWidth="1" min="8" max="8" width="18.0"/>
  </cols>
  <sheetData>
    <row r="1">
      <c r="A1" s="90" t="s">
        <v>0</v>
      </c>
      <c r="B1" s="91" t="s">
        <v>232</v>
      </c>
      <c r="C1" s="92" t="s">
        <v>233</v>
      </c>
      <c r="D1" s="92" t="s">
        <v>234</v>
      </c>
      <c r="E1" s="92" t="s">
        <v>235</v>
      </c>
      <c r="F1" s="92" t="s">
        <v>236</v>
      </c>
      <c r="G1" s="92" t="s">
        <v>237</v>
      </c>
      <c r="H1" s="92" t="s">
        <v>238</v>
      </c>
      <c r="I1" s="92" t="s">
        <v>239</v>
      </c>
      <c r="J1" s="92" t="s">
        <v>240</v>
      </c>
      <c r="K1" s="92" t="s">
        <v>241</v>
      </c>
      <c r="L1" s="92" t="s">
        <v>242</v>
      </c>
      <c r="M1" s="92" t="s">
        <v>243</v>
      </c>
      <c r="N1" s="92" t="s">
        <v>229</v>
      </c>
      <c r="O1" s="92" t="s">
        <v>231</v>
      </c>
      <c r="P1" s="92" t="s">
        <v>244</v>
      </c>
      <c r="Q1" s="92" t="s">
        <v>245</v>
      </c>
      <c r="R1" s="92" t="s">
        <v>246</v>
      </c>
      <c r="S1" s="101"/>
      <c r="T1" s="101"/>
      <c r="U1" s="101"/>
      <c r="V1" s="101"/>
    </row>
    <row r="2">
      <c r="A2" s="93" t="s">
        <v>27</v>
      </c>
      <c r="B2" s="102">
        <f t="shared" ref="B2:B36" si="1">SUM(C2:Z2)</f>
        <v>10</v>
      </c>
      <c r="C2" s="92">
        <v>0.0</v>
      </c>
      <c r="D2" s="92">
        <v>0.0</v>
      </c>
      <c r="E2" s="95">
        <v>1.0</v>
      </c>
      <c r="F2" s="92">
        <v>0.0</v>
      </c>
      <c r="G2" s="92">
        <v>0.0</v>
      </c>
      <c r="H2" s="92">
        <v>0.0</v>
      </c>
      <c r="I2" s="92">
        <v>1.5</v>
      </c>
      <c r="J2" s="92">
        <v>1.5</v>
      </c>
      <c r="K2" s="92">
        <v>1.5</v>
      </c>
      <c r="L2" s="92">
        <v>1.5</v>
      </c>
      <c r="M2" s="92">
        <v>0.5</v>
      </c>
      <c r="N2" s="92">
        <v>0.0</v>
      </c>
      <c r="O2" s="92">
        <v>0.5</v>
      </c>
      <c r="P2" s="92">
        <v>2.0</v>
      </c>
      <c r="Q2" s="92">
        <v>0.0</v>
      </c>
      <c r="R2" s="92">
        <v>0.0</v>
      </c>
      <c r="V2" s="97"/>
    </row>
    <row r="3">
      <c r="A3" s="96" t="s">
        <v>95</v>
      </c>
      <c r="B3" s="102">
        <f t="shared" si="1"/>
        <v>0</v>
      </c>
      <c r="E3" s="97"/>
      <c r="V3" s="97"/>
    </row>
    <row r="4">
      <c r="A4" s="96" t="s">
        <v>100</v>
      </c>
      <c r="B4" s="102">
        <f t="shared" si="1"/>
        <v>12</v>
      </c>
      <c r="C4" s="92">
        <v>0.0</v>
      </c>
      <c r="D4" s="92">
        <v>0.0</v>
      </c>
      <c r="E4" s="95">
        <v>1.0</v>
      </c>
      <c r="F4" s="92">
        <v>0.0</v>
      </c>
      <c r="G4" s="92">
        <v>2.0</v>
      </c>
      <c r="H4" s="92">
        <v>0.0</v>
      </c>
      <c r="I4" s="92">
        <v>1.5</v>
      </c>
      <c r="J4" s="92">
        <v>1.5</v>
      </c>
      <c r="K4" s="92">
        <v>1.5</v>
      </c>
      <c r="L4" s="92">
        <v>1.5</v>
      </c>
      <c r="M4" s="92">
        <v>2.0</v>
      </c>
      <c r="N4" s="92">
        <v>0.0</v>
      </c>
      <c r="O4" s="92">
        <v>1.0</v>
      </c>
      <c r="P4" s="92">
        <v>0.0</v>
      </c>
      <c r="Q4" s="92">
        <v>0.0</v>
      </c>
      <c r="R4" s="92">
        <v>0.0</v>
      </c>
      <c r="V4" s="97"/>
    </row>
    <row r="5">
      <c r="A5" s="98" t="s">
        <v>34</v>
      </c>
      <c r="B5" s="102">
        <f t="shared" si="1"/>
        <v>16</v>
      </c>
      <c r="C5" s="92">
        <v>2.0</v>
      </c>
      <c r="D5" s="92">
        <v>0.0</v>
      </c>
      <c r="E5" s="95">
        <v>0.0</v>
      </c>
      <c r="F5" s="92">
        <v>0.0</v>
      </c>
      <c r="G5" s="92">
        <v>2.0</v>
      </c>
      <c r="H5" s="92">
        <v>0.0</v>
      </c>
      <c r="I5" s="92">
        <v>1.5</v>
      </c>
      <c r="J5" s="92">
        <v>1.5</v>
      </c>
      <c r="K5" s="92">
        <v>1.5</v>
      </c>
      <c r="L5" s="92">
        <v>1.5</v>
      </c>
      <c r="M5" s="92">
        <v>1.5</v>
      </c>
      <c r="N5" s="92">
        <v>2.0</v>
      </c>
      <c r="O5" s="92">
        <v>0.5</v>
      </c>
      <c r="P5" s="92">
        <v>2.0</v>
      </c>
      <c r="Q5" s="92">
        <v>0.0</v>
      </c>
      <c r="R5" s="92">
        <v>0.0</v>
      </c>
      <c r="V5" s="97"/>
    </row>
    <row r="6">
      <c r="A6" s="98" t="s">
        <v>223</v>
      </c>
      <c r="B6" s="102">
        <f t="shared" si="1"/>
        <v>12.5</v>
      </c>
      <c r="C6" s="92">
        <v>0.0</v>
      </c>
      <c r="D6" s="92">
        <v>0.0</v>
      </c>
      <c r="E6" s="95">
        <v>1.0</v>
      </c>
      <c r="F6" s="92">
        <v>0.0</v>
      </c>
      <c r="G6" s="92">
        <v>2.0</v>
      </c>
      <c r="H6" s="92">
        <v>0.0</v>
      </c>
      <c r="I6" s="92">
        <v>0.5</v>
      </c>
      <c r="J6" s="92">
        <v>1.5</v>
      </c>
      <c r="K6" s="92">
        <v>1.5</v>
      </c>
      <c r="L6" s="92">
        <v>1.5</v>
      </c>
      <c r="M6" s="92">
        <v>0.5</v>
      </c>
      <c r="N6" s="92">
        <v>2.0</v>
      </c>
      <c r="O6" s="92">
        <v>1.0</v>
      </c>
      <c r="P6" s="92">
        <v>1.0</v>
      </c>
      <c r="Q6" s="92">
        <v>0.0</v>
      </c>
      <c r="R6" s="92">
        <v>0.0</v>
      </c>
      <c r="V6" s="97"/>
    </row>
    <row r="7">
      <c r="A7" s="96" t="s">
        <v>119</v>
      </c>
      <c r="B7" s="102">
        <f t="shared" si="1"/>
        <v>10.5</v>
      </c>
      <c r="C7" s="92">
        <v>0.0</v>
      </c>
      <c r="D7" s="92">
        <v>0.0</v>
      </c>
      <c r="E7" s="95">
        <v>1.0</v>
      </c>
      <c r="F7" s="92">
        <v>0.0</v>
      </c>
      <c r="G7" s="92">
        <v>2.0</v>
      </c>
      <c r="H7" s="92">
        <v>1.0</v>
      </c>
      <c r="I7" s="92">
        <v>0.5</v>
      </c>
      <c r="J7" s="92">
        <v>1.5</v>
      </c>
      <c r="K7" s="92">
        <v>1.5</v>
      </c>
      <c r="L7" s="92">
        <v>1.5</v>
      </c>
      <c r="M7" s="92">
        <v>1.5</v>
      </c>
      <c r="N7" s="92">
        <v>0.0</v>
      </c>
      <c r="O7" s="92">
        <v>0.0</v>
      </c>
      <c r="P7" s="92">
        <v>0.0</v>
      </c>
      <c r="Q7" s="92">
        <v>0.0</v>
      </c>
      <c r="R7" s="92">
        <v>0.0</v>
      </c>
      <c r="V7" s="97"/>
    </row>
    <row r="8">
      <c r="A8" s="96" t="s">
        <v>70</v>
      </c>
      <c r="B8" s="102">
        <f t="shared" si="1"/>
        <v>12</v>
      </c>
      <c r="C8" s="92">
        <v>0.0</v>
      </c>
      <c r="D8" s="92">
        <v>0.0</v>
      </c>
      <c r="E8" s="95">
        <v>0.0</v>
      </c>
      <c r="F8" s="92">
        <v>0.0</v>
      </c>
      <c r="G8" s="92">
        <v>2.0</v>
      </c>
      <c r="H8" s="92">
        <v>0.0</v>
      </c>
      <c r="I8" s="92">
        <v>0.5</v>
      </c>
      <c r="J8" s="92">
        <v>1.5</v>
      </c>
      <c r="K8" s="92">
        <v>1.5</v>
      </c>
      <c r="L8" s="92">
        <v>1.5</v>
      </c>
      <c r="M8" s="92">
        <v>1.5</v>
      </c>
      <c r="N8" s="92">
        <v>2.0</v>
      </c>
      <c r="O8" s="92">
        <v>1.5</v>
      </c>
      <c r="P8" s="92">
        <v>0.0</v>
      </c>
      <c r="Q8" s="92">
        <v>0.0</v>
      </c>
      <c r="R8" s="92">
        <v>0.0</v>
      </c>
      <c r="V8" s="97"/>
    </row>
    <row r="9">
      <c r="A9" s="96" t="s">
        <v>66</v>
      </c>
      <c r="B9" s="102">
        <f t="shared" si="1"/>
        <v>12</v>
      </c>
      <c r="C9" s="92">
        <v>0.0</v>
      </c>
      <c r="D9" s="92">
        <v>0.0</v>
      </c>
      <c r="E9" s="95">
        <v>0.0</v>
      </c>
      <c r="F9" s="92">
        <v>0.0</v>
      </c>
      <c r="G9" s="92">
        <v>2.0</v>
      </c>
      <c r="H9" s="92">
        <v>0.0</v>
      </c>
      <c r="I9" s="92">
        <v>0.5</v>
      </c>
      <c r="J9" s="92">
        <v>1.5</v>
      </c>
      <c r="K9" s="92">
        <v>1.5</v>
      </c>
      <c r="L9" s="92">
        <v>1.5</v>
      </c>
      <c r="M9" s="92">
        <v>1.5</v>
      </c>
      <c r="N9" s="92">
        <v>2.0</v>
      </c>
      <c r="O9" s="92">
        <v>1.5</v>
      </c>
      <c r="P9" s="92">
        <v>0.0</v>
      </c>
      <c r="Q9" s="92">
        <v>0.0</v>
      </c>
      <c r="R9" s="92">
        <v>0.0</v>
      </c>
      <c r="V9" s="97"/>
    </row>
    <row r="10">
      <c r="A10" s="96" t="s">
        <v>108</v>
      </c>
      <c r="B10" s="102">
        <f t="shared" si="1"/>
        <v>0</v>
      </c>
      <c r="E10" s="97"/>
      <c r="V10" s="97"/>
    </row>
    <row r="11">
      <c r="A11" s="96" t="s">
        <v>114</v>
      </c>
      <c r="B11" s="102">
        <f t="shared" si="1"/>
        <v>0</v>
      </c>
      <c r="E11" s="97"/>
      <c r="V11" s="97"/>
    </row>
    <row r="12">
      <c r="A12" s="96" t="s">
        <v>23</v>
      </c>
      <c r="B12" s="102">
        <f t="shared" si="1"/>
        <v>13.5</v>
      </c>
      <c r="C12" s="92">
        <v>0.0</v>
      </c>
      <c r="D12" s="92">
        <v>0.0</v>
      </c>
      <c r="E12" s="95">
        <v>1.0</v>
      </c>
      <c r="F12" s="92">
        <v>0.0</v>
      </c>
      <c r="G12" s="92">
        <v>2.0</v>
      </c>
      <c r="H12" s="92">
        <v>0.0</v>
      </c>
      <c r="I12" s="92">
        <v>1.5</v>
      </c>
      <c r="J12" s="92">
        <v>1.5</v>
      </c>
      <c r="K12" s="92">
        <v>1.5</v>
      </c>
      <c r="L12" s="92">
        <v>1.5</v>
      </c>
      <c r="M12" s="92">
        <v>0.0</v>
      </c>
      <c r="N12" s="92">
        <v>2.0</v>
      </c>
      <c r="O12" s="92">
        <v>0.5</v>
      </c>
      <c r="P12" s="92">
        <v>2.0</v>
      </c>
      <c r="Q12" s="92">
        <v>0.0</v>
      </c>
      <c r="R12" s="92">
        <v>0.0</v>
      </c>
      <c r="V12" s="97"/>
    </row>
    <row r="13">
      <c r="A13" s="96" t="s">
        <v>105</v>
      </c>
      <c r="B13" s="102">
        <f t="shared" si="1"/>
        <v>0</v>
      </c>
      <c r="E13" s="97"/>
      <c r="V13" s="97"/>
    </row>
    <row r="14">
      <c r="A14" s="96" t="s">
        <v>49</v>
      </c>
      <c r="B14" s="102">
        <f t="shared" si="1"/>
        <v>18</v>
      </c>
      <c r="C14" s="92">
        <v>0.0</v>
      </c>
      <c r="D14" s="92">
        <v>0.0</v>
      </c>
      <c r="E14" s="95">
        <v>1.0</v>
      </c>
      <c r="F14" s="92">
        <v>0.0</v>
      </c>
      <c r="G14" s="92">
        <v>2.0</v>
      </c>
      <c r="H14" s="92">
        <v>3.0</v>
      </c>
      <c r="I14" s="92">
        <v>1.5</v>
      </c>
      <c r="J14" s="92">
        <v>1.5</v>
      </c>
      <c r="K14" s="92">
        <v>1.5</v>
      </c>
      <c r="L14" s="92">
        <v>1.5</v>
      </c>
      <c r="M14" s="92">
        <v>2.0</v>
      </c>
      <c r="N14" s="92">
        <v>2.0</v>
      </c>
      <c r="O14" s="92">
        <v>1.0</v>
      </c>
      <c r="P14" s="92">
        <v>0.0</v>
      </c>
      <c r="Q14" s="92">
        <v>1.0</v>
      </c>
      <c r="R14" s="92">
        <v>0.0</v>
      </c>
      <c r="V14" s="97"/>
    </row>
    <row r="15">
      <c r="A15" s="96" t="s">
        <v>45</v>
      </c>
      <c r="B15" s="102">
        <f t="shared" si="1"/>
        <v>10</v>
      </c>
      <c r="C15" s="92">
        <v>0.0</v>
      </c>
      <c r="D15" s="92">
        <v>0.0</v>
      </c>
      <c r="E15" s="95">
        <v>1.0</v>
      </c>
      <c r="F15" s="92">
        <v>1.0</v>
      </c>
      <c r="G15" s="92">
        <v>2.0</v>
      </c>
      <c r="H15" s="92">
        <v>0.0</v>
      </c>
      <c r="I15" s="92">
        <v>0.0</v>
      </c>
      <c r="J15" s="92">
        <v>1.5</v>
      </c>
      <c r="K15" s="92">
        <v>0.0</v>
      </c>
      <c r="L15" s="92">
        <v>0.5</v>
      </c>
      <c r="M15" s="92">
        <v>1.0</v>
      </c>
      <c r="N15" s="92">
        <v>2.0</v>
      </c>
      <c r="O15" s="92">
        <v>1.0</v>
      </c>
      <c r="P15" s="92">
        <v>0.0</v>
      </c>
      <c r="Q15" s="92">
        <v>0.0</v>
      </c>
      <c r="R15" s="92">
        <v>0.0</v>
      </c>
      <c r="V15" s="97"/>
    </row>
    <row r="16">
      <c r="A16" s="96" t="s">
        <v>43</v>
      </c>
      <c r="B16" s="102">
        <f t="shared" si="1"/>
        <v>13</v>
      </c>
      <c r="C16" s="92">
        <v>0.0</v>
      </c>
      <c r="D16" s="92">
        <v>1.0</v>
      </c>
      <c r="E16" s="95">
        <v>0.0</v>
      </c>
      <c r="F16" s="92">
        <v>0.0</v>
      </c>
      <c r="G16" s="92">
        <v>2.0</v>
      </c>
      <c r="H16" s="92">
        <v>1.0</v>
      </c>
      <c r="I16" s="92">
        <v>1.5</v>
      </c>
      <c r="J16" s="92">
        <v>1.5</v>
      </c>
      <c r="K16" s="92">
        <v>1.5</v>
      </c>
      <c r="L16" s="92">
        <v>1.5</v>
      </c>
      <c r="M16" s="92">
        <v>1.5</v>
      </c>
      <c r="N16" s="92">
        <v>0.0</v>
      </c>
      <c r="O16" s="92">
        <v>1.5</v>
      </c>
      <c r="P16" s="92">
        <v>0.0</v>
      </c>
      <c r="Q16" s="92">
        <v>0.0</v>
      </c>
      <c r="R16" s="92">
        <v>0.0</v>
      </c>
      <c r="V16" s="97"/>
    </row>
    <row r="17">
      <c r="A17" s="96" t="s">
        <v>224</v>
      </c>
      <c r="B17" s="102">
        <f t="shared" si="1"/>
        <v>2.5</v>
      </c>
      <c r="C17" s="92">
        <v>0.0</v>
      </c>
      <c r="D17" s="92">
        <v>0.0</v>
      </c>
      <c r="E17" s="95">
        <v>0.0</v>
      </c>
      <c r="F17" s="92">
        <v>0.0</v>
      </c>
      <c r="G17" s="92">
        <v>2.0</v>
      </c>
      <c r="H17" s="92">
        <v>0.0</v>
      </c>
      <c r="I17" s="92">
        <v>0.0</v>
      </c>
      <c r="J17" s="92">
        <v>0.0</v>
      </c>
      <c r="K17" s="92">
        <v>0.5</v>
      </c>
      <c r="L17" s="92">
        <v>0.0</v>
      </c>
      <c r="M17" s="92">
        <v>0.0</v>
      </c>
      <c r="N17" s="92">
        <v>0.0</v>
      </c>
      <c r="O17" s="92">
        <v>0.0</v>
      </c>
      <c r="P17" s="92">
        <v>0.0</v>
      </c>
      <c r="Q17" s="92">
        <v>0.0</v>
      </c>
      <c r="R17" s="92">
        <v>0.0</v>
      </c>
      <c r="V17" s="97"/>
    </row>
    <row r="18">
      <c r="A18" s="96" t="s">
        <v>91</v>
      </c>
      <c r="B18" s="102">
        <f t="shared" si="1"/>
        <v>0</v>
      </c>
      <c r="E18" s="97"/>
      <c r="V18" s="97"/>
    </row>
    <row r="19">
      <c r="A19" s="96" t="s">
        <v>82</v>
      </c>
      <c r="B19" s="102">
        <f t="shared" si="1"/>
        <v>3.5</v>
      </c>
      <c r="C19" s="92">
        <v>0.0</v>
      </c>
      <c r="D19" s="92">
        <v>0.0</v>
      </c>
      <c r="E19" s="95">
        <v>0.0</v>
      </c>
      <c r="F19" s="92">
        <v>1.0</v>
      </c>
      <c r="G19" s="92">
        <v>0.0</v>
      </c>
      <c r="H19" s="92">
        <v>0.0</v>
      </c>
      <c r="I19" s="92">
        <v>0.5</v>
      </c>
      <c r="J19" s="92">
        <v>0.5</v>
      </c>
      <c r="K19" s="92">
        <v>0.5</v>
      </c>
      <c r="L19" s="92">
        <v>0.5</v>
      </c>
      <c r="M19" s="92">
        <v>0.0</v>
      </c>
      <c r="N19" s="92">
        <v>0.5</v>
      </c>
      <c r="O19" s="92">
        <v>0.0</v>
      </c>
      <c r="P19" s="92">
        <v>0.0</v>
      </c>
      <c r="Q19" s="92">
        <v>0.0</v>
      </c>
      <c r="R19" s="92">
        <v>0.0</v>
      </c>
      <c r="V19" s="97"/>
    </row>
    <row r="20">
      <c r="A20" s="96" t="s">
        <v>73</v>
      </c>
      <c r="B20" s="102">
        <f t="shared" si="1"/>
        <v>3.5</v>
      </c>
      <c r="C20" s="92">
        <v>0.0</v>
      </c>
      <c r="D20" s="92">
        <v>0.0</v>
      </c>
      <c r="E20" s="95">
        <v>0.0</v>
      </c>
      <c r="F20" s="92">
        <v>0.0</v>
      </c>
      <c r="G20" s="92">
        <v>0.0</v>
      </c>
      <c r="H20" s="92">
        <v>0.0</v>
      </c>
      <c r="I20" s="92">
        <v>0.0</v>
      </c>
      <c r="J20" s="92">
        <v>1.5</v>
      </c>
      <c r="K20" s="92">
        <v>0.5</v>
      </c>
      <c r="L20" s="92">
        <v>0.5</v>
      </c>
      <c r="M20" s="92">
        <v>0.0</v>
      </c>
      <c r="N20" s="92">
        <v>0.5</v>
      </c>
      <c r="O20" s="92">
        <v>0.5</v>
      </c>
      <c r="P20" s="92">
        <v>0.0</v>
      </c>
      <c r="Q20" s="92">
        <v>0.0</v>
      </c>
      <c r="R20" s="92">
        <v>0.0</v>
      </c>
      <c r="V20" s="97"/>
    </row>
    <row r="21">
      <c r="A21" s="96" t="s">
        <v>98</v>
      </c>
      <c r="B21" s="102">
        <f t="shared" si="1"/>
        <v>12.5</v>
      </c>
      <c r="C21" s="92">
        <v>0.0</v>
      </c>
      <c r="D21" s="92">
        <v>0.0</v>
      </c>
      <c r="E21" s="95">
        <v>1.0</v>
      </c>
      <c r="F21" s="92">
        <v>0.0</v>
      </c>
      <c r="G21" s="92">
        <v>2.0</v>
      </c>
      <c r="H21" s="92">
        <v>0.0</v>
      </c>
      <c r="I21" s="92">
        <v>0.5</v>
      </c>
      <c r="J21" s="92">
        <v>1.5</v>
      </c>
      <c r="K21" s="92">
        <v>1.5</v>
      </c>
      <c r="L21" s="92">
        <v>1.5</v>
      </c>
      <c r="M21" s="92">
        <v>1.5</v>
      </c>
      <c r="N21" s="92">
        <v>2.0</v>
      </c>
      <c r="O21" s="92">
        <v>1.0</v>
      </c>
      <c r="P21" s="92">
        <v>0.0</v>
      </c>
      <c r="Q21" s="92">
        <v>0.0</v>
      </c>
      <c r="R21" s="92">
        <v>0.0</v>
      </c>
      <c r="V21" s="97"/>
    </row>
    <row r="22">
      <c r="A22" s="96" t="s">
        <v>112</v>
      </c>
      <c r="B22" s="102">
        <f t="shared" si="1"/>
        <v>0</v>
      </c>
      <c r="E22" s="97"/>
      <c r="V22" s="97"/>
    </row>
    <row r="23">
      <c r="A23" s="96" t="s">
        <v>89</v>
      </c>
      <c r="B23" s="102">
        <f t="shared" si="1"/>
        <v>0</v>
      </c>
      <c r="E23" s="97"/>
      <c r="V23" s="97"/>
    </row>
    <row r="24">
      <c r="A24" s="96" t="s">
        <v>85</v>
      </c>
      <c r="B24" s="102">
        <f t="shared" si="1"/>
        <v>0</v>
      </c>
      <c r="E24" s="95"/>
      <c r="V24" s="97"/>
    </row>
    <row r="25">
      <c r="A25" s="96" t="s">
        <v>79</v>
      </c>
      <c r="B25" s="102">
        <f t="shared" si="1"/>
        <v>2.5</v>
      </c>
      <c r="C25" s="103">
        <v>0.0</v>
      </c>
      <c r="D25" s="103">
        <v>0.0</v>
      </c>
      <c r="E25" s="104">
        <v>0.0</v>
      </c>
      <c r="F25" s="103">
        <v>0.0</v>
      </c>
      <c r="G25" s="103">
        <v>0.0</v>
      </c>
      <c r="H25" s="103">
        <v>0.0</v>
      </c>
      <c r="I25" s="103">
        <v>0.0</v>
      </c>
      <c r="J25" s="103">
        <v>1.5</v>
      </c>
      <c r="K25" s="103">
        <v>0.0</v>
      </c>
      <c r="L25" s="103">
        <v>0.0</v>
      </c>
      <c r="M25" s="103">
        <v>0.0</v>
      </c>
      <c r="N25" s="103">
        <v>1.0</v>
      </c>
      <c r="O25" s="103">
        <v>0.0</v>
      </c>
      <c r="P25" s="103">
        <v>0.0</v>
      </c>
      <c r="Q25" s="103">
        <v>0.0</v>
      </c>
      <c r="R25" s="103">
        <v>0.0</v>
      </c>
      <c r="V25" s="97"/>
    </row>
    <row r="26">
      <c r="A26" s="96" t="s">
        <v>76</v>
      </c>
      <c r="B26" s="102">
        <f t="shared" si="1"/>
        <v>18</v>
      </c>
      <c r="C26" s="92">
        <v>2.0</v>
      </c>
      <c r="D26" s="92">
        <v>1.0</v>
      </c>
      <c r="E26" s="95">
        <v>1.0</v>
      </c>
      <c r="F26" s="92">
        <v>1.0</v>
      </c>
      <c r="G26" s="92">
        <v>2.0</v>
      </c>
      <c r="H26" s="92">
        <v>0.0</v>
      </c>
      <c r="I26" s="92">
        <v>1.5</v>
      </c>
      <c r="J26" s="92">
        <v>1.5</v>
      </c>
      <c r="K26" s="92">
        <v>1.5</v>
      </c>
      <c r="L26" s="92">
        <v>1.5</v>
      </c>
      <c r="M26" s="92">
        <v>1.5</v>
      </c>
      <c r="N26" s="92">
        <v>2.0</v>
      </c>
      <c r="O26" s="92">
        <v>1.5</v>
      </c>
      <c r="P26" s="92">
        <v>0.0</v>
      </c>
      <c r="Q26" s="92">
        <v>0.0</v>
      </c>
      <c r="R26" s="92">
        <v>0.0</v>
      </c>
      <c r="V26" s="97"/>
    </row>
    <row r="27">
      <c r="A27" s="96" t="s">
        <v>52</v>
      </c>
      <c r="B27" s="102">
        <f t="shared" si="1"/>
        <v>7</v>
      </c>
      <c r="C27" s="92">
        <v>0.0</v>
      </c>
      <c r="D27" s="92">
        <v>0.0</v>
      </c>
      <c r="E27" s="95">
        <v>0.0</v>
      </c>
      <c r="F27" s="92">
        <v>0.0</v>
      </c>
      <c r="G27" s="92">
        <v>2.0</v>
      </c>
      <c r="H27" s="92">
        <v>0.0</v>
      </c>
      <c r="I27" s="92">
        <v>1.5</v>
      </c>
      <c r="J27" s="92">
        <v>1.5</v>
      </c>
      <c r="K27" s="92">
        <v>0.0</v>
      </c>
      <c r="L27" s="92">
        <v>0.0</v>
      </c>
      <c r="M27" s="92">
        <v>0.5</v>
      </c>
      <c r="N27" s="92">
        <v>1.5</v>
      </c>
      <c r="O27" s="92">
        <v>0.0</v>
      </c>
      <c r="P27" s="92">
        <v>0.0</v>
      </c>
      <c r="Q27" s="92">
        <v>0.0</v>
      </c>
      <c r="R27" s="92">
        <v>0.0</v>
      </c>
      <c r="V27" s="97"/>
    </row>
    <row r="28">
      <c r="A28" s="99" t="s">
        <v>55</v>
      </c>
      <c r="B28" s="102">
        <f t="shared" si="1"/>
        <v>13</v>
      </c>
      <c r="C28" s="92">
        <v>0.0</v>
      </c>
      <c r="D28" s="92">
        <v>0.0</v>
      </c>
      <c r="E28" s="95">
        <v>1.0</v>
      </c>
      <c r="F28" s="92">
        <v>0.0</v>
      </c>
      <c r="G28" s="92">
        <v>0.0</v>
      </c>
      <c r="H28" s="92">
        <v>0.0</v>
      </c>
      <c r="I28" s="92">
        <v>0.5</v>
      </c>
      <c r="J28" s="92">
        <v>1.5</v>
      </c>
      <c r="K28" s="92">
        <v>1.5</v>
      </c>
      <c r="L28" s="92">
        <v>1.5</v>
      </c>
      <c r="M28" s="92">
        <v>2.0</v>
      </c>
      <c r="N28" s="92">
        <v>1.5</v>
      </c>
      <c r="O28" s="92">
        <v>1.5</v>
      </c>
      <c r="P28" s="92">
        <v>2.0</v>
      </c>
      <c r="Q28" s="92">
        <v>0.0</v>
      </c>
      <c r="R28" s="92">
        <v>0.0</v>
      </c>
      <c r="V28" s="97"/>
    </row>
    <row r="29">
      <c r="A29" s="100" t="s">
        <v>67</v>
      </c>
      <c r="B29" s="102">
        <f t="shared" si="1"/>
        <v>11.5</v>
      </c>
      <c r="C29" s="92">
        <v>0.0</v>
      </c>
      <c r="D29" s="92">
        <v>0.0</v>
      </c>
      <c r="E29" s="95">
        <v>1.0</v>
      </c>
      <c r="F29" s="92">
        <v>1.0</v>
      </c>
      <c r="G29" s="92">
        <v>2.0</v>
      </c>
      <c r="H29" s="92">
        <v>0.0</v>
      </c>
      <c r="I29" s="92">
        <v>1.5</v>
      </c>
      <c r="J29" s="92">
        <v>1.5</v>
      </c>
      <c r="K29" s="92">
        <v>0.5</v>
      </c>
      <c r="L29" s="92">
        <v>1.5</v>
      </c>
      <c r="M29" s="92">
        <v>0.0</v>
      </c>
      <c r="N29" s="92">
        <v>2.0</v>
      </c>
      <c r="O29" s="92">
        <v>0.5</v>
      </c>
      <c r="P29" s="92">
        <v>0.0</v>
      </c>
      <c r="Q29" s="92">
        <v>0.0</v>
      </c>
      <c r="R29" s="92">
        <v>0.0</v>
      </c>
      <c r="V29" s="97"/>
    </row>
    <row r="30">
      <c r="A30" s="100" t="s">
        <v>64</v>
      </c>
      <c r="B30" s="102">
        <f t="shared" si="1"/>
        <v>7</v>
      </c>
      <c r="C30" s="92">
        <v>0.0</v>
      </c>
      <c r="D30" s="92">
        <v>0.0</v>
      </c>
      <c r="E30" s="95">
        <v>1.0</v>
      </c>
      <c r="F30" s="92">
        <v>0.0</v>
      </c>
      <c r="G30" s="92">
        <v>0.0</v>
      </c>
      <c r="H30" s="92">
        <v>0.0</v>
      </c>
      <c r="I30" s="92">
        <v>1.5</v>
      </c>
      <c r="J30" s="92">
        <v>0.5</v>
      </c>
      <c r="K30" s="92">
        <v>1.5</v>
      </c>
      <c r="L30" s="92">
        <v>1.5</v>
      </c>
      <c r="M30" s="92">
        <v>1.0</v>
      </c>
      <c r="N30" s="92">
        <v>0.0</v>
      </c>
      <c r="O30" s="92">
        <v>0.0</v>
      </c>
      <c r="P30" s="92">
        <v>0.0</v>
      </c>
      <c r="Q30" s="92">
        <v>0.0</v>
      </c>
      <c r="R30" s="92">
        <v>0.0</v>
      </c>
      <c r="V30" s="97"/>
    </row>
    <row r="31">
      <c r="A31" s="100" t="s">
        <v>30</v>
      </c>
      <c r="B31" s="102">
        <f t="shared" si="1"/>
        <v>19</v>
      </c>
      <c r="C31" s="92">
        <v>2.0</v>
      </c>
      <c r="D31" s="92">
        <v>0.0</v>
      </c>
      <c r="E31" s="95">
        <v>1.0</v>
      </c>
      <c r="F31" s="92">
        <v>1.0</v>
      </c>
      <c r="G31" s="92">
        <v>2.0</v>
      </c>
      <c r="H31" s="92">
        <v>0.0</v>
      </c>
      <c r="I31" s="92">
        <v>1.5</v>
      </c>
      <c r="J31" s="92">
        <v>1.5</v>
      </c>
      <c r="K31" s="92">
        <v>1.5</v>
      </c>
      <c r="L31" s="92">
        <v>1.5</v>
      </c>
      <c r="M31" s="92">
        <v>1.5</v>
      </c>
      <c r="N31" s="92">
        <v>2.0</v>
      </c>
      <c r="O31" s="92">
        <v>1.5</v>
      </c>
      <c r="P31" s="92">
        <v>2.0</v>
      </c>
      <c r="Q31" s="92">
        <v>0.0</v>
      </c>
      <c r="R31" s="92">
        <v>0.0</v>
      </c>
      <c r="V31" s="97"/>
    </row>
    <row r="32">
      <c r="A32" s="100" t="s">
        <v>93</v>
      </c>
      <c r="B32" s="102">
        <f t="shared" si="1"/>
        <v>13</v>
      </c>
      <c r="C32" s="92">
        <v>0.0</v>
      </c>
      <c r="D32" s="92">
        <v>0.0</v>
      </c>
      <c r="E32" s="95">
        <v>0.0</v>
      </c>
      <c r="F32" s="92">
        <v>0.0</v>
      </c>
      <c r="G32" s="92">
        <v>2.0</v>
      </c>
      <c r="H32" s="92">
        <v>0.0</v>
      </c>
      <c r="I32" s="92">
        <v>1.5</v>
      </c>
      <c r="J32" s="92">
        <v>1.5</v>
      </c>
      <c r="K32" s="92">
        <v>1.5</v>
      </c>
      <c r="L32" s="92">
        <v>1.5</v>
      </c>
      <c r="M32" s="92">
        <v>1.0</v>
      </c>
      <c r="N32" s="92">
        <v>2.0</v>
      </c>
      <c r="O32" s="92">
        <v>1.5</v>
      </c>
      <c r="P32" s="92">
        <v>0.0</v>
      </c>
      <c r="Q32" s="92">
        <v>0.5</v>
      </c>
      <c r="R32" s="92">
        <v>0.0</v>
      </c>
      <c r="V32" s="97"/>
    </row>
    <row r="33">
      <c r="A33" s="100" t="s">
        <v>117</v>
      </c>
      <c r="B33" s="102">
        <f t="shared" si="1"/>
        <v>11.5</v>
      </c>
      <c r="C33" s="92">
        <v>0.0</v>
      </c>
      <c r="D33" s="92">
        <v>0.0</v>
      </c>
      <c r="E33" s="95">
        <v>1.0</v>
      </c>
      <c r="F33" s="92">
        <v>0.0</v>
      </c>
      <c r="G33" s="92">
        <v>2.0</v>
      </c>
      <c r="H33" s="92">
        <v>0.0</v>
      </c>
      <c r="I33" s="92">
        <v>0.5</v>
      </c>
      <c r="J33" s="92">
        <v>1.5</v>
      </c>
      <c r="K33" s="92">
        <v>1.5</v>
      </c>
      <c r="L33" s="92">
        <v>1.5</v>
      </c>
      <c r="M33" s="92">
        <v>1.5</v>
      </c>
      <c r="N33" s="92">
        <v>1.5</v>
      </c>
      <c r="O33" s="92">
        <v>0.5</v>
      </c>
      <c r="P33" s="92">
        <v>0.0</v>
      </c>
      <c r="Q33" s="92">
        <v>0.0</v>
      </c>
      <c r="R33" s="92">
        <v>0.0</v>
      </c>
      <c r="V33" s="97"/>
    </row>
    <row r="34">
      <c r="A34" s="100" t="s">
        <v>61</v>
      </c>
      <c r="B34" s="102">
        <f t="shared" si="1"/>
        <v>10</v>
      </c>
      <c r="C34" s="92">
        <v>0.0</v>
      </c>
      <c r="D34" s="92">
        <v>0.0</v>
      </c>
      <c r="E34" s="95">
        <v>0.0</v>
      </c>
      <c r="F34" s="92">
        <v>1.0</v>
      </c>
      <c r="G34" s="92">
        <v>2.0</v>
      </c>
      <c r="H34" s="92">
        <v>0.0</v>
      </c>
      <c r="I34" s="92">
        <v>0.5</v>
      </c>
      <c r="J34" s="92">
        <v>1.5</v>
      </c>
      <c r="K34" s="92">
        <v>1.5</v>
      </c>
      <c r="L34" s="92">
        <v>0.5</v>
      </c>
      <c r="M34" s="92">
        <v>1.5</v>
      </c>
      <c r="N34" s="92">
        <v>1.0</v>
      </c>
      <c r="O34" s="92">
        <v>0.5</v>
      </c>
      <c r="P34" s="92">
        <v>0.0</v>
      </c>
      <c r="Q34" s="92">
        <v>0.0</v>
      </c>
      <c r="R34" s="92">
        <v>0.0</v>
      </c>
      <c r="V34" s="97"/>
    </row>
    <row r="35">
      <c r="A35" s="100" t="s">
        <v>57</v>
      </c>
      <c r="B35" s="102">
        <f t="shared" si="1"/>
        <v>7</v>
      </c>
      <c r="C35" s="92">
        <v>0.0</v>
      </c>
      <c r="D35" s="92">
        <v>0.0</v>
      </c>
      <c r="E35" s="95">
        <v>1.0</v>
      </c>
      <c r="F35" s="92">
        <v>0.0</v>
      </c>
      <c r="G35" s="92">
        <v>0.0</v>
      </c>
      <c r="H35" s="92">
        <v>0.0</v>
      </c>
      <c r="I35" s="92">
        <v>0.5</v>
      </c>
      <c r="J35" s="92">
        <v>1.5</v>
      </c>
      <c r="K35" s="92">
        <v>0.0</v>
      </c>
      <c r="L35" s="92">
        <v>1.5</v>
      </c>
      <c r="M35" s="92">
        <v>1.5</v>
      </c>
      <c r="N35" s="92">
        <v>0.5</v>
      </c>
      <c r="O35" s="92">
        <v>0.5</v>
      </c>
      <c r="P35" s="92">
        <v>0.0</v>
      </c>
      <c r="Q35" s="92">
        <v>0.0</v>
      </c>
      <c r="R35" s="92">
        <v>0.0</v>
      </c>
      <c r="V35" s="97"/>
    </row>
    <row r="36">
      <c r="A36" s="100" t="s">
        <v>103</v>
      </c>
      <c r="B36" s="102">
        <f t="shared" si="1"/>
        <v>10.5</v>
      </c>
      <c r="C36" s="92">
        <v>0.0</v>
      </c>
      <c r="D36" s="92">
        <v>0.0</v>
      </c>
      <c r="E36" s="95">
        <v>1.0</v>
      </c>
      <c r="F36" s="92">
        <v>0.0</v>
      </c>
      <c r="G36" s="92">
        <v>2.0</v>
      </c>
      <c r="H36" s="92">
        <v>0.0</v>
      </c>
      <c r="I36" s="92">
        <v>1.5</v>
      </c>
      <c r="J36" s="92">
        <v>0.5</v>
      </c>
      <c r="K36" s="92">
        <v>1.5</v>
      </c>
      <c r="L36" s="92">
        <v>1.5</v>
      </c>
      <c r="M36" s="92">
        <v>1.5</v>
      </c>
      <c r="N36" s="92">
        <v>0.5</v>
      </c>
      <c r="O36" s="92">
        <v>0.5</v>
      </c>
      <c r="P36" s="92">
        <v>0.0</v>
      </c>
      <c r="Q36" s="92">
        <v>0.0</v>
      </c>
      <c r="R36" s="92">
        <v>0.0</v>
      </c>
      <c r="V36" s="97"/>
    </row>
  </sheetData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</cols>
  <sheetData>
    <row r="1">
      <c r="A1" s="105" t="s">
        <v>247</v>
      </c>
      <c r="B1" s="106"/>
      <c r="C1" s="105" t="s">
        <v>248</v>
      </c>
      <c r="D1" s="105" t="s">
        <v>249</v>
      </c>
      <c r="E1" s="107" t="s">
        <v>250</v>
      </c>
      <c r="F1" s="105" t="s">
        <v>251</v>
      </c>
      <c r="G1" s="105" t="s">
        <v>252</v>
      </c>
      <c r="H1" s="107" t="s">
        <v>3</v>
      </c>
      <c r="I1" s="105" t="s">
        <v>253</v>
      </c>
      <c r="J1" s="105" t="s">
        <v>254</v>
      </c>
      <c r="K1" s="106"/>
      <c r="L1" s="106"/>
      <c r="M1" s="106"/>
      <c r="N1" s="106"/>
      <c r="O1" s="106"/>
      <c r="P1" s="106"/>
      <c r="Q1" s="106"/>
      <c r="R1" s="106"/>
      <c r="S1" s="106"/>
    </row>
    <row r="2">
      <c r="A2" s="108" t="s">
        <v>27</v>
      </c>
      <c r="B2" s="108" t="s">
        <v>255</v>
      </c>
      <c r="C2" s="109" t="s">
        <v>256</v>
      </c>
      <c r="D2" s="109">
        <v>67.4</v>
      </c>
      <c r="E2" s="108" t="s">
        <v>257</v>
      </c>
      <c r="F2" s="110" t="s">
        <v>25</v>
      </c>
      <c r="G2" s="110" t="s">
        <v>258</v>
      </c>
      <c r="H2" s="111" t="s">
        <v>259</v>
      </c>
      <c r="I2" s="110" t="s">
        <v>260</v>
      </c>
      <c r="J2" s="110" t="s">
        <v>261</v>
      </c>
      <c r="K2" s="110"/>
      <c r="L2" s="110"/>
      <c r="M2" s="110"/>
      <c r="N2" s="110"/>
      <c r="O2" s="110"/>
      <c r="P2" s="110"/>
      <c r="Q2" s="110"/>
      <c r="R2" s="110"/>
      <c r="S2" s="110"/>
    </row>
    <row r="3">
      <c r="A3" s="108" t="s">
        <v>95</v>
      </c>
      <c r="B3" s="108" t="s">
        <v>262</v>
      </c>
      <c r="C3" s="109" t="s">
        <v>256</v>
      </c>
      <c r="D3" s="109">
        <v>72.2</v>
      </c>
      <c r="E3" s="108" t="s">
        <v>263</v>
      </c>
      <c r="F3" s="110" t="s">
        <v>32</v>
      </c>
      <c r="G3" s="110" t="s">
        <v>264</v>
      </c>
      <c r="H3" s="111" t="s">
        <v>265</v>
      </c>
      <c r="I3" s="110" t="s">
        <v>266</v>
      </c>
      <c r="J3" s="110" t="s">
        <v>267</v>
      </c>
      <c r="K3" s="110"/>
      <c r="L3" s="110"/>
      <c r="M3" s="110"/>
      <c r="N3" s="110"/>
      <c r="O3" s="110"/>
      <c r="P3" s="110"/>
      <c r="Q3" s="110"/>
      <c r="R3" s="110"/>
      <c r="S3" s="110"/>
    </row>
    <row r="4">
      <c r="A4" s="108" t="s">
        <v>100</v>
      </c>
      <c r="B4" s="108" t="s">
        <v>262</v>
      </c>
      <c r="C4" s="109" t="s">
        <v>268</v>
      </c>
      <c r="D4" s="109">
        <v>72.8</v>
      </c>
      <c r="E4" s="108" t="s">
        <v>269</v>
      </c>
      <c r="F4" s="110" t="s">
        <v>32</v>
      </c>
      <c r="G4" s="110" t="s">
        <v>258</v>
      </c>
      <c r="H4" s="111" t="s">
        <v>270</v>
      </c>
      <c r="I4" s="110" t="s">
        <v>271</v>
      </c>
      <c r="J4" s="110" t="s">
        <v>272</v>
      </c>
      <c r="K4" s="110"/>
      <c r="L4" s="110"/>
      <c r="M4" s="110"/>
      <c r="N4" s="110"/>
      <c r="O4" s="110"/>
      <c r="P4" s="110"/>
      <c r="Q4" s="110"/>
      <c r="R4" s="110"/>
      <c r="S4" s="110"/>
    </row>
    <row r="5">
      <c r="A5" s="108" t="s">
        <v>34</v>
      </c>
      <c r="B5" s="108" t="s">
        <v>273</v>
      </c>
      <c r="C5" s="109" t="s">
        <v>268</v>
      </c>
      <c r="D5" s="109">
        <v>85.4</v>
      </c>
      <c r="E5" s="108" t="s">
        <v>274</v>
      </c>
      <c r="F5" s="110" t="s">
        <v>32</v>
      </c>
      <c r="G5" s="110" t="s">
        <v>258</v>
      </c>
      <c r="H5" s="111" t="s">
        <v>275</v>
      </c>
      <c r="I5" s="110" t="s">
        <v>276</v>
      </c>
      <c r="J5" s="110" t="s">
        <v>267</v>
      </c>
      <c r="K5" s="110"/>
      <c r="L5" s="110"/>
      <c r="M5" s="110"/>
      <c r="N5" s="110"/>
      <c r="O5" s="110"/>
      <c r="P5" s="110"/>
      <c r="Q5" s="110"/>
      <c r="R5" s="110"/>
      <c r="S5" s="110"/>
    </row>
    <row r="6">
      <c r="A6" s="108" t="s">
        <v>277</v>
      </c>
      <c r="B6" s="108" t="s">
        <v>262</v>
      </c>
      <c r="C6" s="109" t="s">
        <v>268</v>
      </c>
      <c r="D6" s="109">
        <v>75.10000000000001</v>
      </c>
      <c r="E6" s="108" t="s">
        <v>278</v>
      </c>
      <c r="F6" s="110" t="s">
        <v>47</v>
      </c>
      <c r="G6" s="110" t="s">
        <v>264</v>
      </c>
      <c r="H6" s="111" t="s">
        <v>279</v>
      </c>
      <c r="I6" s="110" t="s">
        <v>280</v>
      </c>
      <c r="J6" s="110" t="s">
        <v>281</v>
      </c>
      <c r="K6" s="110"/>
      <c r="L6" s="110"/>
      <c r="M6" s="110"/>
      <c r="N6" s="110"/>
      <c r="O6" s="110"/>
      <c r="P6" s="110"/>
      <c r="Q6" s="110"/>
      <c r="R6" s="110"/>
      <c r="S6" s="110"/>
    </row>
    <row r="7">
      <c r="A7" s="108" t="s">
        <v>223</v>
      </c>
      <c r="B7" s="108" t="s">
        <v>273</v>
      </c>
      <c r="C7" s="109" t="s">
        <v>268</v>
      </c>
      <c r="D7" s="109">
        <v>86.7</v>
      </c>
      <c r="E7" s="108" t="s">
        <v>282</v>
      </c>
      <c r="F7" s="110" t="s">
        <v>32</v>
      </c>
      <c r="G7" s="110" t="s">
        <v>264</v>
      </c>
      <c r="H7" s="111" t="s">
        <v>283</v>
      </c>
      <c r="I7" s="110" t="s">
        <v>284</v>
      </c>
      <c r="J7" s="110" t="s">
        <v>267</v>
      </c>
      <c r="K7" s="110"/>
      <c r="L7" s="110"/>
      <c r="M7" s="110"/>
      <c r="N7" s="110"/>
      <c r="O7" s="110"/>
      <c r="P7" s="110"/>
      <c r="Q7" s="110"/>
      <c r="R7" s="110"/>
      <c r="S7" s="110"/>
    </row>
    <row r="8">
      <c r="A8" s="108" t="s">
        <v>119</v>
      </c>
      <c r="B8" s="108" t="s">
        <v>255</v>
      </c>
      <c r="C8" s="109" t="s">
        <v>256</v>
      </c>
      <c r="D8" s="109">
        <v>62.4</v>
      </c>
      <c r="E8" s="108" t="s">
        <v>285</v>
      </c>
      <c r="F8" s="110" t="s">
        <v>32</v>
      </c>
      <c r="G8" s="110" t="s">
        <v>264</v>
      </c>
      <c r="H8" s="111" t="s">
        <v>286</v>
      </c>
      <c r="I8" s="110" t="s">
        <v>280</v>
      </c>
      <c r="J8" s="110" t="s">
        <v>281</v>
      </c>
      <c r="K8" s="110"/>
      <c r="L8" s="110"/>
      <c r="M8" s="110"/>
      <c r="N8" s="110"/>
      <c r="O8" s="110"/>
      <c r="P8" s="110"/>
      <c r="Q8" s="110"/>
      <c r="R8" s="110"/>
      <c r="S8" s="110"/>
    </row>
    <row r="9">
      <c r="A9" s="108" t="s">
        <v>70</v>
      </c>
      <c r="B9" s="108" t="s">
        <v>287</v>
      </c>
      <c r="C9" s="109" t="s">
        <v>256</v>
      </c>
      <c r="D9" s="109">
        <v>54.0</v>
      </c>
      <c r="E9" s="108" t="s">
        <v>288</v>
      </c>
      <c r="F9" s="109" t="s">
        <v>25</v>
      </c>
      <c r="G9" s="109" t="s">
        <v>264</v>
      </c>
      <c r="H9" s="108" t="s">
        <v>289</v>
      </c>
      <c r="I9" s="109" t="s">
        <v>290</v>
      </c>
      <c r="J9" s="109" t="s">
        <v>291</v>
      </c>
      <c r="K9" s="110"/>
      <c r="L9" s="110"/>
      <c r="M9" s="110"/>
      <c r="N9" s="110"/>
      <c r="O9" s="110"/>
      <c r="P9" s="110"/>
      <c r="Q9" s="110"/>
      <c r="R9" s="110"/>
      <c r="S9" s="110"/>
    </row>
    <row r="10">
      <c r="A10" s="108" t="s">
        <v>66</v>
      </c>
      <c r="B10" s="108" t="s">
        <v>262</v>
      </c>
      <c r="C10" s="109" t="s">
        <v>256</v>
      </c>
      <c r="D10" s="109">
        <v>71.9</v>
      </c>
      <c r="E10" s="108" t="s">
        <v>292</v>
      </c>
      <c r="F10" s="110" t="s">
        <v>32</v>
      </c>
      <c r="G10" s="110" t="s">
        <v>264</v>
      </c>
      <c r="H10" s="111" t="s">
        <v>293</v>
      </c>
      <c r="I10" s="110" t="s">
        <v>284</v>
      </c>
      <c r="J10" s="110" t="s">
        <v>267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>
      <c r="A11" s="108" t="s">
        <v>108</v>
      </c>
      <c r="B11" s="108" t="s">
        <v>255</v>
      </c>
      <c r="C11" s="109" t="s">
        <v>256</v>
      </c>
      <c r="D11" s="109">
        <v>65.6</v>
      </c>
      <c r="E11" s="108" t="s">
        <v>294</v>
      </c>
      <c r="F11" s="110" t="s">
        <v>110</v>
      </c>
      <c r="G11" s="110" t="s">
        <v>258</v>
      </c>
      <c r="H11" s="111" t="s">
        <v>295</v>
      </c>
      <c r="I11" s="110" t="s">
        <v>296</v>
      </c>
      <c r="J11" s="110" t="s">
        <v>297</v>
      </c>
      <c r="K11" s="110"/>
      <c r="L11" s="110"/>
      <c r="M11" s="110"/>
      <c r="N11" s="110"/>
      <c r="O11" s="110"/>
      <c r="P11" s="110"/>
      <c r="Q11" s="110"/>
      <c r="R11" s="110"/>
      <c r="S11" s="110"/>
    </row>
    <row r="12">
      <c r="A12" s="108" t="s">
        <v>114</v>
      </c>
      <c r="B12" s="108" t="s">
        <v>298</v>
      </c>
      <c r="C12" s="109" t="s">
        <v>268</v>
      </c>
      <c r="D12" s="112">
        <v>33.9</v>
      </c>
      <c r="E12" s="108" t="s">
        <v>299</v>
      </c>
      <c r="F12" s="113" t="s">
        <v>32</v>
      </c>
      <c r="G12" s="108"/>
      <c r="H12" s="108"/>
      <c r="I12" s="108"/>
      <c r="J12" s="108"/>
      <c r="K12" s="110"/>
      <c r="L12" s="110"/>
      <c r="M12" s="110"/>
      <c r="N12" s="110"/>
      <c r="O12" s="110"/>
      <c r="P12" s="110"/>
      <c r="Q12" s="110"/>
      <c r="R12" s="110"/>
      <c r="S12" s="110"/>
    </row>
    <row r="13">
      <c r="A13" s="108" t="s">
        <v>23</v>
      </c>
      <c r="B13" s="108" t="s">
        <v>262</v>
      </c>
      <c r="C13" s="109" t="s">
        <v>268</v>
      </c>
      <c r="D13" s="109">
        <v>81.4</v>
      </c>
      <c r="E13" s="108" t="s">
        <v>300</v>
      </c>
      <c r="F13" s="110" t="s">
        <v>25</v>
      </c>
      <c r="G13" s="110" t="s">
        <v>264</v>
      </c>
      <c r="H13" s="111" t="s">
        <v>301</v>
      </c>
      <c r="I13" s="110" t="s">
        <v>302</v>
      </c>
      <c r="J13" s="110" t="s">
        <v>272</v>
      </c>
      <c r="K13" s="110"/>
      <c r="L13" s="110"/>
      <c r="M13" s="110"/>
      <c r="N13" s="110"/>
      <c r="O13" s="110"/>
      <c r="P13" s="110"/>
      <c r="Q13" s="110"/>
      <c r="R13" s="110"/>
      <c r="S13" s="110"/>
    </row>
    <row r="14">
      <c r="A14" s="108" t="s">
        <v>105</v>
      </c>
      <c r="B14" s="108" t="s">
        <v>273</v>
      </c>
      <c r="C14" s="109" t="s">
        <v>268</v>
      </c>
      <c r="D14" s="109">
        <v>83.30000000000001</v>
      </c>
      <c r="E14" s="108" t="s">
        <v>303</v>
      </c>
      <c r="F14" s="110" t="s">
        <v>25</v>
      </c>
      <c r="G14" s="110" t="s">
        <v>264</v>
      </c>
      <c r="H14" s="111" t="s">
        <v>304</v>
      </c>
      <c r="I14" s="110" t="s">
        <v>305</v>
      </c>
      <c r="J14" s="110" t="s">
        <v>306</v>
      </c>
      <c r="K14" s="110"/>
      <c r="L14" s="110"/>
      <c r="M14" s="110"/>
      <c r="N14" s="110"/>
      <c r="O14" s="110"/>
      <c r="P14" s="110"/>
      <c r="Q14" s="110"/>
      <c r="R14" s="110"/>
      <c r="S14" s="110"/>
    </row>
    <row r="15">
      <c r="A15" s="108" t="s">
        <v>307</v>
      </c>
      <c r="B15" s="108" t="s">
        <v>298</v>
      </c>
      <c r="C15" s="109" t="s">
        <v>268</v>
      </c>
      <c r="D15" s="109"/>
      <c r="E15" s="108" t="s">
        <v>308</v>
      </c>
      <c r="F15" s="113" t="s">
        <v>32</v>
      </c>
      <c r="G15" s="108"/>
      <c r="H15" s="108"/>
      <c r="I15" s="108"/>
      <c r="J15" s="108"/>
      <c r="K15" s="110"/>
      <c r="L15" s="110"/>
      <c r="M15" s="110"/>
      <c r="N15" s="110"/>
      <c r="O15" s="110"/>
      <c r="P15" s="110"/>
      <c r="Q15" s="110"/>
      <c r="R15" s="110"/>
      <c r="S15" s="110"/>
    </row>
    <row r="16">
      <c r="A16" s="108" t="s">
        <v>49</v>
      </c>
      <c r="B16" s="108" t="s">
        <v>262</v>
      </c>
      <c r="C16" s="109" t="s">
        <v>268</v>
      </c>
      <c r="D16" s="109">
        <v>75.9</v>
      </c>
      <c r="E16" s="108" t="s">
        <v>309</v>
      </c>
      <c r="F16" s="110" t="s">
        <v>25</v>
      </c>
      <c r="G16" s="110" t="s">
        <v>264</v>
      </c>
      <c r="H16" s="111" t="s">
        <v>310</v>
      </c>
      <c r="I16" s="110" t="s">
        <v>311</v>
      </c>
      <c r="J16" s="110" t="s">
        <v>272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>
      <c r="A17" s="108" t="s">
        <v>312</v>
      </c>
      <c r="B17" s="108"/>
      <c r="C17" s="109" t="s">
        <v>268</v>
      </c>
      <c r="D17" s="109">
        <v>43.2</v>
      </c>
      <c r="E17" s="108" t="s">
        <v>313</v>
      </c>
      <c r="F17" s="109" t="s">
        <v>32</v>
      </c>
      <c r="G17" s="109" t="s">
        <v>264</v>
      </c>
      <c r="H17" s="108" t="s">
        <v>314</v>
      </c>
      <c r="I17" s="109" t="s">
        <v>315</v>
      </c>
      <c r="J17" s="109" t="s">
        <v>316</v>
      </c>
      <c r="K17" s="113"/>
      <c r="L17" s="113"/>
      <c r="M17" s="113"/>
      <c r="N17" s="113"/>
      <c r="O17" s="113"/>
      <c r="P17" s="113"/>
      <c r="Q17" s="113"/>
      <c r="R17" s="113"/>
      <c r="S17" s="113"/>
    </row>
    <row r="18">
      <c r="A18" s="108" t="s">
        <v>45</v>
      </c>
      <c r="B18" s="108" t="s">
        <v>273</v>
      </c>
      <c r="C18" s="109" t="s">
        <v>268</v>
      </c>
      <c r="D18" s="109">
        <v>82.7</v>
      </c>
      <c r="E18" s="108" t="s">
        <v>317</v>
      </c>
      <c r="F18" s="110" t="s">
        <v>47</v>
      </c>
      <c r="G18" s="110" t="s">
        <v>258</v>
      </c>
      <c r="H18" s="111" t="s">
        <v>318</v>
      </c>
      <c r="I18" s="110" t="s">
        <v>319</v>
      </c>
      <c r="J18" s="110" t="s">
        <v>320</v>
      </c>
      <c r="K18" s="110"/>
      <c r="L18" s="110"/>
      <c r="M18" s="110"/>
      <c r="N18" s="110"/>
      <c r="O18" s="110"/>
      <c r="P18" s="110"/>
      <c r="Q18" s="110"/>
      <c r="R18" s="110"/>
      <c r="S18" s="110"/>
    </row>
    <row r="19">
      <c r="A19" s="108" t="s">
        <v>43</v>
      </c>
      <c r="B19" s="108" t="s">
        <v>262</v>
      </c>
      <c r="C19" s="109" t="s">
        <v>268</v>
      </c>
      <c r="D19" s="109" t="s">
        <v>321</v>
      </c>
      <c r="E19" s="108" t="s">
        <v>322</v>
      </c>
      <c r="F19" s="109" t="s">
        <v>32</v>
      </c>
      <c r="G19" s="109" t="s">
        <v>264</v>
      </c>
      <c r="H19" s="108" t="s">
        <v>323</v>
      </c>
      <c r="I19" s="109" t="s">
        <v>284</v>
      </c>
      <c r="J19" s="109" t="s">
        <v>267</v>
      </c>
      <c r="K19" s="110"/>
      <c r="L19" s="110"/>
      <c r="M19" s="110"/>
      <c r="N19" s="110"/>
      <c r="O19" s="110"/>
      <c r="P19" s="110"/>
      <c r="Q19" s="110"/>
      <c r="R19" s="110"/>
      <c r="S19" s="110"/>
    </row>
    <row r="20">
      <c r="A20" s="108" t="s">
        <v>224</v>
      </c>
      <c r="B20" s="108" t="s">
        <v>262</v>
      </c>
      <c r="C20" s="109" t="s">
        <v>256</v>
      </c>
      <c r="D20" s="109">
        <v>75.9</v>
      </c>
      <c r="E20" s="108" t="s">
        <v>324</v>
      </c>
      <c r="F20" s="110" t="s">
        <v>32</v>
      </c>
      <c r="G20" s="110" t="s">
        <v>264</v>
      </c>
      <c r="H20" s="111" t="s">
        <v>325</v>
      </c>
      <c r="I20" s="110" t="s">
        <v>326</v>
      </c>
      <c r="J20" s="110" t="s">
        <v>297</v>
      </c>
      <c r="K20" s="110"/>
      <c r="L20" s="110"/>
      <c r="M20" s="110"/>
      <c r="N20" s="110"/>
      <c r="O20" s="110"/>
      <c r="P20" s="110"/>
      <c r="Q20" s="110"/>
      <c r="R20" s="110"/>
      <c r="S20" s="110"/>
    </row>
    <row r="21">
      <c r="A21" s="108" t="s">
        <v>91</v>
      </c>
      <c r="B21" s="108" t="s">
        <v>262</v>
      </c>
      <c r="C21" s="109" t="s">
        <v>256</v>
      </c>
      <c r="D21" s="109">
        <v>72.0</v>
      </c>
      <c r="E21" s="108" t="s">
        <v>327</v>
      </c>
      <c r="F21" s="110" t="s">
        <v>47</v>
      </c>
      <c r="G21" s="110" t="s">
        <v>264</v>
      </c>
      <c r="H21" s="111" t="s">
        <v>328</v>
      </c>
      <c r="I21" s="110" t="s">
        <v>260</v>
      </c>
      <c r="J21" s="110" t="s">
        <v>261</v>
      </c>
      <c r="K21" s="110"/>
      <c r="L21" s="110"/>
      <c r="M21" s="110"/>
      <c r="N21" s="110"/>
      <c r="O21" s="110"/>
      <c r="P21" s="110"/>
      <c r="Q21" s="110"/>
      <c r="R21" s="110"/>
      <c r="S21" s="110"/>
    </row>
    <row r="22">
      <c r="A22" s="108" t="s">
        <v>82</v>
      </c>
      <c r="B22" s="108" t="s">
        <v>255</v>
      </c>
      <c r="C22" s="109" t="s">
        <v>256</v>
      </c>
      <c r="D22" s="109">
        <v>66.8</v>
      </c>
      <c r="E22" s="108" t="s">
        <v>329</v>
      </c>
      <c r="F22" s="110" t="s">
        <v>32</v>
      </c>
      <c r="G22" s="110" t="s">
        <v>264</v>
      </c>
      <c r="H22" s="111" t="s">
        <v>330</v>
      </c>
      <c r="I22" s="110" t="s">
        <v>331</v>
      </c>
      <c r="J22" s="110" t="s">
        <v>332</v>
      </c>
      <c r="K22" s="110"/>
      <c r="L22" s="110"/>
      <c r="M22" s="110"/>
      <c r="N22" s="110"/>
      <c r="O22" s="110"/>
      <c r="P22" s="110"/>
      <c r="Q22" s="110"/>
      <c r="R22" s="110"/>
      <c r="S22" s="110"/>
    </row>
    <row r="23">
      <c r="A23" s="108" t="s">
        <v>333</v>
      </c>
      <c r="B23" s="108" t="s">
        <v>262</v>
      </c>
      <c r="C23" s="109" t="s">
        <v>268</v>
      </c>
      <c r="D23" s="109">
        <v>71.8</v>
      </c>
      <c r="E23" s="108" t="s">
        <v>334</v>
      </c>
      <c r="F23" s="113" t="s">
        <v>32</v>
      </c>
      <c r="G23" s="113" t="s">
        <v>264</v>
      </c>
      <c r="H23" s="111" t="s">
        <v>335</v>
      </c>
      <c r="I23" s="113" t="s">
        <v>336</v>
      </c>
      <c r="J23" s="113" t="s">
        <v>267</v>
      </c>
      <c r="K23" s="113"/>
      <c r="L23" s="113"/>
      <c r="M23" s="113"/>
      <c r="N23" s="113"/>
      <c r="O23" s="113"/>
      <c r="P23" s="113"/>
      <c r="Q23" s="113"/>
      <c r="R23" s="113"/>
      <c r="S23" s="113"/>
    </row>
    <row r="24">
      <c r="A24" s="108" t="s">
        <v>73</v>
      </c>
      <c r="B24" s="108"/>
      <c r="C24" s="113" t="s">
        <v>268</v>
      </c>
      <c r="D24" s="113" t="s">
        <v>337</v>
      </c>
      <c r="E24" s="108" t="s">
        <v>338</v>
      </c>
      <c r="F24" s="110" t="s">
        <v>25</v>
      </c>
      <c r="G24" s="110" t="s">
        <v>264</v>
      </c>
      <c r="H24" s="111" t="s">
        <v>339</v>
      </c>
      <c r="I24" s="110" t="s">
        <v>340</v>
      </c>
      <c r="J24" s="110" t="s">
        <v>267</v>
      </c>
      <c r="K24" s="113"/>
      <c r="L24" s="110"/>
      <c r="M24" s="110"/>
      <c r="N24" s="110"/>
      <c r="O24" s="110"/>
      <c r="P24" s="110"/>
      <c r="Q24" s="110"/>
      <c r="R24" s="110"/>
      <c r="S24" s="110"/>
    </row>
    <row r="25">
      <c r="A25" s="108" t="s">
        <v>341</v>
      </c>
      <c r="B25" s="108" t="s">
        <v>273</v>
      </c>
      <c r="C25" s="109" t="s">
        <v>268</v>
      </c>
      <c r="D25" s="109">
        <v>115.30000000000001</v>
      </c>
      <c r="E25" s="108" t="s">
        <v>342</v>
      </c>
      <c r="F25" s="110" t="s">
        <v>25</v>
      </c>
      <c r="G25" s="110" t="s">
        <v>264</v>
      </c>
      <c r="H25" s="111" t="s">
        <v>283</v>
      </c>
      <c r="I25" s="110" t="s">
        <v>284</v>
      </c>
      <c r="J25" s="110" t="s">
        <v>267</v>
      </c>
      <c r="K25" s="110"/>
      <c r="L25" s="110"/>
      <c r="M25" s="110"/>
      <c r="N25" s="110"/>
      <c r="O25" s="110"/>
      <c r="P25" s="110"/>
      <c r="Q25" s="110"/>
      <c r="R25" s="110"/>
      <c r="S25" s="110"/>
    </row>
    <row r="26">
      <c r="A26" s="108" t="s">
        <v>343</v>
      </c>
      <c r="B26" s="108" t="s">
        <v>273</v>
      </c>
      <c r="C26" s="109" t="s">
        <v>268</v>
      </c>
      <c r="D26" s="109">
        <v>88.10000000000001</v>
      </c>
      <c r="E26" s="108" t="s">
        <v>344</v>
      </c>
      <c r="F26" s="113" t="s">
        <v>25</v>
      </c>
      <c r="G26" s="113" t="s">
        <v>258</v>
      </c>
      <c r="H26" s="111" t="s">
        <v>345</v>
      </c>
      <c r="I26" s="113" t="s">
        <v>346</v>
      </c>
      <c r="J26" s="113" t="s">
        <v>320</v>
      </c>
      <c r="K26" s="113"/>
      <c r="L26" s="113"/>
      <c r="M26" s="113"/>
      <c r="N26" s="113"/>
      <c r="O26" s="113"/>
      <c r="P26" s="113"/>
      <c r="Q26" s="113"/>
      <c r="R26" s="113"/>
      <c r="S26" s="113"/>
    </row>
    <row r="27">
      <c r="A27" s="108" t="s">
        <v>98</v>
      </c>
      <c r="B27" s="108" t="s">
        <v>255</v>
      </c>
      <c r="C27" s="109" t="s">
        <v>256</v>
      </c>
      <c r="D27" s="109">
        <v>67.1</v>
      </c>
      <c r="E27" s="108" t="s">
        <v>347</v>
      </c>
      <c r="F27" s="110" t="s">
        <v>32</v>
      </c>
      <c r="G27" s="110" t="s">
        <v>264</v>
      </c>
      <c r="H27" s="111" t="s">
        <v>286</v>
      </c>
      <c r="I27" s="110" t="s">
        <v>280</v>
      </c>
      <c r="J27" s="110" t="s">
        <v>281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>
      <c r="A28" s="108" t="s">
        <v>348</v>
      </c>
      <c r="B28" s="108" t="s">
        <v>255</v>
      </c>
      <c r="C28" s="109" t="s">
        <v>256</v>
      </c>
      <c r="D28" s="109">
        <v>60.1</v>
      </c>
      <c r="E28" s="108" t="s">
        <v>349</v>
      </c>
      <c r="F28" s="113" t="s">
        <v>32</v>
      </c>
      <c r="G28" s="113" t="s">
        <v>264</v>
      </c>
      <c r="H28" s="111" t="s">
        <v>335</v>
      </c>
      <c r="I28" s="113" t="s">
        <v>336</v>
      </c>
      <c r="J28" s="113" t="s">
        <v>267</v>
      </c>
      <c r="K28" s="113"/>
      <c r="L28" s="113"/>
      <c r="M28" s="113"/>
      <c r="N28" s="113"/>
      <c r="O28" s="113"/>
      <c r="P28" s="113"/>
      <c r="Q28" s="113"/>
      <c r="R28" s="113"/>
      <c r="S28" s="113"/>
    </row>
    <row r="29">
      <c r="A29" s="108" t="s">
        <v>112</v>
      </c>
      <c r="B29" s="108" t="s">
        <v>262</v>
      </c>
      <c r="C29" s="109" t="s">
        <v>268</v>
      </c>
      <c r="D29" s="109">
        <v>77.8</v>
      </c>
      <c r="E29" s="108" t="s">
        <v>350</v>
      </c>
      <c r="F29" s="110" t="s">
        <v>47</v>
      </c>
      <c r="G29" s="110" t="s">
        <v>264</v>
      </c>
      <c r="H29" s="111" t="s">
        <v>351</v>
      </c>
      <c r="I29" s="110" t="s">
        <v>260</v>
      </c>
      <c r="J29" s="110" t="s">
        <v>261</v>
      </c>
      <c r="K29" s="110"/>
      <c r="L29" s="110"/>
      <c r="M29" s="110"/>
      <c r="N29" s="110"/>
      <c r="O29" s="110"/>
      <c r="P29" s="110"/>
      <c r="Q29" s="110"/>
      <c r="R29" s="110"/>
      <c r="S29" s="110"/>
    </row>
    <row r="30">
      <c r="A30" s="108" t="s">
        <v>89</v>
      </c>
      <c r="B30" s="108" t="s">
        <v>262</v>
      </c>
      <c r="C30" s="109" t="s">
        <v>268</v>
      </c>
      <c r="D30" s="109">
        <v>78.2</v>
      </c>
      <c r="E30" s="108" t="s">
        <v>352</v>
      </c>
      <c r="F30" s="110" t="s">
        <v>32</v>
      </c>
      <c r="G30" s="110" t="s">
        <v>264</v>
      </c>
      <c r="H30" s="111" t="s">
        <v>353</v>
      </c>
      <c r="I30" s="110" t="s">
        <v>284</v>
      </c>
      <c r="J30" s="110" t="s">
        <v>267</v>
      </c>
      <c r="K30" s="110"/>
      <c r="L30" s="110"/>
      <c r="M30" s="110"/>
      <c r="N30" s="110"/>
      <c r="O30" s="110"/>
      <c r="P30" s="110"/>
      <c r="Q30" s="110"/>
      <c r="R30" s="110"/>
      <c r="S30" s="110"/>
    </row>
    <row r="31">
      <c r="A31" s="108" t="s">
        <v>85</v>
      </c>
      <c r="B31" s="108" t="s">
        <v>287</v>
      </c>
      <c r="C31" s="109" t="s">
        <v>268</v>
      </c>
      <c r="D31" s="109">
        <v>55.0</v>
      </c>
      <c r="E31" s="108" t="s">
        <v>354</v>
      </c>
      <c r="F31" s="109" t="s">
        <v>87</v>
      </c>
      <c r="G31" s="109" t="s">
        <v>258</v>
      </c>
      <c r="H31" s="108" t="s">
        <v>355</v>
      </c>
      <c r="I31" s="109" t="s">
        <v>356</v>
      </c>
      <c r="J31" s="109" t="s">
        <v>357</v>
      </c>
      <c r="K31" s="110"/>
      <c r="L31" s="110"/>
      <c r="M31" s="110"/>
      <c r="N31" s="110"/>
      <c r="O31" s="110"/>
      <c r="P31" s="110"/>
      <c r="Q31" s="110"/>
      <c r="R31" s="110"/>
      <c r="S31" s="110"/>
    </row>
    <row r="32">
      <c r="A32" s="108" t="s">
        <v>358</v>
      </c>
      <c r="B32" s="108" t="s">
        <v>287</v>
      </c>
      <c r="C32" s="109" t="s">
        <v>256</v>
      </c>
      <c r="D32" s="109">
        <v>51.3</v>
      </c>
      <c r="E32" s="108" t="s">
        <v>359</v>
      </c>
      <c r="F32" s="109" t="s">
        <v>25</v>
      </c>
      <c r="G32" s="109" t="s">
        <v>264</v>
      </c>
      <c r="H32" s="108" t="s">
        <v>360</v>
      </c>
      <c r="I32" s="109" t="s">
        <v>361</v>
      </c>
      <c r="J32" s="109" t="s">
        <v>362</v>
      </c>
      <c r="K32" s="110"/>
      <c r="L32" s="110"/>
      <c r="M32" s="110"/>
      <c r="N32" s="110"/>
      <c r="O32" s="110"/>
      <c r="P32" s="110"/>
      <c r="Q32" s="110"/>
      <c r="R32" s="110"/>
      <c r="S32" s="110"/>
    </row>
    <row r="33">
      <c r="A33" s="108" t="s">
        <v>79</v>
      </c>
      <c r="B33" s="108" t="s">
        <v>255</v>
      </c>
      <c r="C33" s="109" t="s">
        <v>268</v>
      </c>
      <c r="D33" s="109">
        <v>63.699999999999996</v>
      </c>
      <c r="E33" s="108" t="s">
        <v>363</v>
      </c>
      <c r="F33" s="109" t="s">
        <v>47</v>
      </c>
      <c r="G33" s="109" t="s">
        <v>258</v>
      </c>
      <c r="H33" s="108" t="s">
        <v>364</v>
      </c>
      <c r="I33" s="109" t="s">
        <v>365</v>
      </c>
      <c r="J33" s="109" t="s">
        <v>366</v>
      </c>
      <c r="K33" s="110"/>
      <c r="L33" s="110"/>
      <c r="M33" s="110"/>
      <c r="N33" s="110"/>
      <c r="O33" s="110"/>
      <c r="P33" s="110"/>
      <c r="Q33" s="110"/>
      <c r="R33" s="110"/>
      <c r="S33" s="110"/>
    </row>
    <row r="34">
      <c r="A34" s="108" t="s">
        <v>367</v>
      </c>
      <c r="B34" s="108" t="s">
        <v>262</v>
      </c>
      <c r="C34" s="109" t="s">
        <v>268</v>
      </c>
      <c r="D34" s="109">
        <v>72.1</v>
      </c>
      <c r="E34" s="108" t="s">
        <v>368</v>
      </c>
      <c r="F34" s="110" t="s">
        <v>32</v>
      </c>
      <c r="G34" s="110" t="s">
        <v>258</v>
      </c>
      <c r="H34" s="111" t="s">
        <v>369</v>
      </c>
      <c r="I34" s="110" t="s">
        <v>370</v>
      </c>
      <c r="J34" s="110" t="s">
        <v>261</v>
      </c>
      <c r="K34" s="113"/>
      <c r="L34" s="113"/>
      <c r="M34" s="113"/>
      <c r="N34" s="113"/>
      <c r="O34" s="113"/>
      <c r="P34" s="113"/>
      <c r="Q34" s="113"/>
      <c r="R34" s="113"/>
      <c r="S34" s="113"/>
    </row>
    <row r="35">
      <c r="A35" s="108" t="s">
        <v>76</v>
      </c>
      <c r="B35" s="108" t="s">
        <v>255</v>
      </c>
      <c r="C35" s="109" t="s">
        <v>256</v>
      </c>
      <c r="D35" s="109">
        <v>64.2</v>
      </c>
      <c r="E35" s="108" t="s">
        <v>371</v>
      </c>
      <c r="F35" s="110" t="s">
        <v>32</v>
      </c>
      <c r="G35" s="110" t="s">
        <v>264</v>
      </c>
      <c r="H35" s="111" t="s">
        <v>372</v>
      </c>
      <c r="I35" s="110" t="s">
        <v>336</v>
      </c>
      <c r="J35" s="110" t="s">
        <v>267</v>
      </c>
      <c r="K35" s="108"/>
      <c r="L35" s="108"/>
      <c r="M35" s="108"/>
      <c r="N35" s="108"/>
      <c r="O35" s="108"/>
      <c r="P35" s="108"/>
      <c r="Q35" s="108"/>
      <c r="R35" s="108"/>
      <c r="S35" s="108"/>
    </row>
    <row r="36">
      <c r="A36" s="108" t="s">
        <v>52</v>
      </c>
      <c r="B36" s="108" t="s">
        <v>262</v>
      </c>
      <c r="C36" s="109" t="s">
        <v>256</v>
      </c>
      <c r="D36" s="109">
        <v>74.2</v>
      </c>
      <c r="E36" s="108" t="s">
        <v>373</v>
      </c>
      <c r="F36" s="110" t="s">
        <v>47</v>
      </c>
      <c r="G36" s="110" t="s">
        <v>258</v>
      </c>
      <c r="H36" s="111" t="s">
        <v>374</v>
      </c>
      <c r="I36" s="110" t="s">
        <v>375</v>
      </c>
      <c r="J36" s="110" t="s">
        <v>320</v>
      </c>
      <c r="K36" s="108"/>
      <c r="L36" s="108"/>
      <c r="M36" s="108"/>
      <c r="N36" s="108"/>
      <c r="O36" s="108"/>
      <c r="P36" s="108"/>
      <c r="Q36" s="108"/>
      <c r="R36" s="108"/>
      <c r="S36" s="108"/>
    </row>
    <row r="37">
      <c r="A37" s="114" t="s">
        <v>55</v>
      </c>
      <c r="B37" s="108" t="s">
        <v>262</v>
      </c>
      <c r="C37" s="113" t="s">
        <v>256</v>
      </c>
      <c r="D37" s="109">
        <v>71.0</v>
      </c>
      <c r="E37" s="108" t="s">
        <v>376</v>
      </c>
      <c r="F37" s="110" t="s">
        <v>32</v>
      </c>
      <c r="G37" s="110" t="s">
        <v>264</v>
      </c>
      <c r="H37" s="111" t="s">
        <v>377</v>
      </c>
      <c r="I37" s="110" t="s">
        <v>284</v>
      </c>
      <c r="J37" s="110" t="s">
        <v>267</v>
      </c>
      <c r="K37" s="113"/>
      <c r="L37" s="108"/>
      <c r="M37" s="108"/>
      <c r="N37" s="108"/>
      <c r="O37" s="108"/>
      <c r="P37" s="108"/>
      <c r="Q37" s="108"/>
      <c r="R37" s="108"/>
      <c r="S37" s="108"/>
    </row>
    <row r="38">
      <c r="A38" s="108" t="s">
        <v>67</v>
      </c>
      <c r="B38" s="108" t="s">
        <v>262</v>
      </c>
      <c r="C38" s="109" t="s">
        <v>256</v>
      </c>
      <c r="D38" s="109">
        <v>77.7</v>
      </c>
      <c r="E38" s="108" t="s">
        <v>378</v>
      </c>
      <c r="F38" s="110" t="s">
        <v>25</v>
      </c>
      <c r="G38" s="110" t="s">
        <v>264</v>
      </c>
      <c r="H38" s="111" t="s">
        <v>379</v>
      </c>
      <c r="I38" s="110" t="s">
        <v>280</v>
      </c>
      <c r="J38" s="110" t="s">
        <v>281</v>
      </c>
      <c r="K38" s="108"/>
      <c r="L38" s="108"/>
      <c r="M38" s="108"/>
      <c r="N38" s="108"/>
      <c r="O38" s="108"/>
      <c r="P38" s="108"/>
      <c r="Q38" s="108"/>
      <c r="R38" s="108"/>
      <c r="S38" s="108"/>
    </row>
    <row r="39">
      <c r="A39" s="108" t="s">
        <v>64</v>
      </c>
      <c r="B39" s="108" t="s">
        <v>273</v>
      </c>
      <c r="C39" s="109" t="s">
        <v>256</v>
      </c>
      <c r="D39" s="109">
        <v>91.6</v>
      </c>
      <c r="E39" s="108" t="s">
        <v>380</v>
      </c>
      <c r="F39" s="110" t="s">
        <v>32</v>
      </c>
      <c r="G39" s="110" t="s">
        <v>264</v>
      </c>
      <c r="H39" s="111" t="s">
        <v>381</v>
      </c>
      <c r="I39" s="110" t="s">
        <v>284</v>
      </c>
      <c r="J39" s="110" t="s">
        <v>267</v>
      </c>
      <c r="K39" s="108"/>
      <c r="L39" s="108"/>
      <c r="M39" s="108"/>
      <c r="N39" s="108"/>
      <c r="O39" s="108"/>
      <c r="P39" s="108"/>
      <c r="Q39" s="108"/>
      <c r="R39" s="108"/>
      <c r="S39" s="108"/>
    </row>
    <row r="40">
      <c r="A40" s="108" t="s">
        <v>30</v>
      </c>
      <c r="B40" s="108" t="s">
        <v>262</v>
      </c>
      <c r="C40" s="109" t="s">
        <v>256</v>
      </c>
      <c r="D40" s="109">
        <v>79.7</v>
      </c>
      <c r="E40" s="108" t="s">
        <v>382</v>
      </c>
      <c r="F40" s="110" t="s">
        <v>32</v>
      </c>
      <c r="G40" s="110" t="s">
        <v>264</v>
      </c>
      <c r="H40" s="111" t="s">
        <v>383</v>
      </c>
      <c r="I40" s="110" t="s">
        <v>384</v>
      </c>
      <c r="J40" s="110" t="s">
        <v>385</v>
      </c>
      <c r="K40" s="108"/>
      <c r="L40" s="108"/>
      <c r="M40" s="108"/>
      <c r="N40" s="108"/>
      <c r="O40" s="108"/>
      <c r="P40" s="108"/>
      <c r="Q40" s="108"/>
      <c r="R40" s="108"/>
      <c r="S40" s="108"/>
    </row>
    <row r="41">
      <c r="A41" s="108" t="s">
        <v>93</v>
      </c>
      <c r="B41" s="108" t="s">
        <v>262</v>
      </c>
      <c r="C41" s="109" t="s">
        <v>256</v>
      </c>
      <c r="D41" s="109">
        <v>72.5</v>
      </c>
      <c r="E41" s="108" t="s">
        <v>386</v>
      </c>
      <c r="F41" s="110" t="s">
        <v>25</v>
      </c>
      <c r="G41" s="110" t="s">
        <v>264</v>
      </c>
      <c r="H41" s="111" t="s">
        <v>387</v>
      </c>
      <c r="I41" s="110" t="s">
        <v>284</v>
      </c>
      <c r="J41" s="110" t="s">
        <v>267</v>
      </c>
      <c r="K41" s="108"/>
      <c r="L41" s="108"/>
      <c r="M41" s="108"/>
      <c r="N41" s="108"/>
      <c r="O41" s="108"/>
      <c r="P41" s="108"/>
      <c r="Q41" s="108"/>
      <c r="R41" s="108"/>
      <c r="S41" s="108"/>
    </row>
    <row r="42">
      <c r="A42" s="108" t="s">
        <v>388</v>
      </c>
      <c r="B42" s="108" t="s">
        <v>262</v>
      </c>
      <c r="C42" s="109" t="s">
        <v>268</v>
      </c>
      <c r="D42" s="109">
        <v>70.7</v>
      </c>
      <c r="E42" s="108" t="s">
        <v>389</v>
      </c>
      <c r="F42" s="110" t="s">
        <v>47</v>
      </c>
      <c r="G42" s="110" t="s">
        <v>258</v>
      </c>
      <c r="H42" s="111" t="s">
        <v>369</v>
      </c>
      <c r="I42" s="110" t="s">
        <v>370</v>
      </c>
      <c r="J42" s="110" t="s">
        <v>261</v>
      </c>
      <c r="K42" s="108"/>
      <c r="L42" s="108"/>
      <c r="M42" s="108"/>
      <c r="N42" s="108"/>
      <c r="O42" s="108"/>
      <c r="P42" s="108"/>
      <c r="Q42" s="108"/>
      <c r="R42" s="108"/>
      <c r="S42" s="108"/>
    </row>
    <row r="43">
      <c r="A43" s="108" t="s">
        <v>117</v>
      </c>
      <c r="B43" s="108" t="s">
        <v>262</v>
      </c>
      <c r="C43" s="109" t="s">
        <v>268</v>
      </c>
      <c r="D43" s="109">
        <v>72.4</v>
      </c>
      <c r="E43" s="108" t="s">
        <v>390</v>
      </c>
      <c r="F43" s="110" t="s">
        <v>59</v>
      </c>
      <c r="G43" s="110" t="s">
        <v>264</v>
      </c>
      <c r="H43" s="111" t="s">
        <v>286</v>
      </c>
      <c r="I43" s="110" t="s">
        <v>280</v>
      </c>
      <c r="J43" s="110" t="s">
        <v>281</v>
      </c>
      <c r="K43" s="108"/>
      <c r="L43" s="108"/>
      <c r="M43" s="108"/>
      <c r="N43" s="108"/>
      <c r="O43" s="108"/>
      <c r="P43" s="108"/>
      <c r="Q43" s="108"/>
      <c r="R43" s="108"/>
      <c r="S43" s="108"/>
    </row>
    <row r="44">
      <c r="A44" s="108" t="s">
        <v>391</v>
      </c>
      <c r="B44" s="108" t="s">
        <v>262</v>
      </c>
      <c r="C44" s="109" t="s">
        <v>256</v>
      </c>
      <c r="D44" s="109">
        <v>81.5</v>
      </c>
      <c r="E44" s="108" t="s">
        <v>392</v>
      </c>
      <c r="F44" s="113" t="s">
        <v>25</v>
      </c>
      <c r="G44" s="113" t="s">
        <v>264</v>
      </c>
      <c r="H44" s="111" t="s">
        <v>393</v>
      </c>
      <c r="I44" s="113" t="s">
        <v>302</v>
      </c>
      <c r="J44" s="113" t="s">
        <v>272</v>
      </c>
      <c r="K44" s="108"/>
      <c r="L44" s="108"/>
      <c r="M44" s="108"/>
      <c r="N44" s="108"/>
      <c r="O44" s="108"/>
      <c r="P44" s="108"/>
      <c r="Q44" s="108"/>
      <c r="R44" s="108"/>
      <c r="S44" s="108"/>
    </row>
    <row r="45">
      <c r="A45" s="108" t="s">
        <v>394</v>
      </c>
      <c r="B45" s="108" t="s">
        <v>262</v>
      </c>
      <c r="C45" s="109" t="s">
        <v>268</v>
      </c>
      <c r="D45" s="109">
        <v>70.1</v>
      </c>
      <c r="E45" s="108" t="s">
        <v>395</v>
      </c>
      <c r="F45" s="110" t="s">
        <v>32</v>
      </c>
      <c r="G45" s="110" t="s">
        <v>264</v>
      </c>
      <c r="H45" s="111" t="s">
        <v>293</v>
      </c>
      <c r="I45" s="110" t="s">
        <v>284</v>
      </c>
      <c r="J45" s="110" t="s">
        <v>267</v>
      </c>
      <c r="K45" s="113"/>
      <c r="L45" s="113"/>
      <c r="M45" s="113"/>
      <c r="N45" s="113"/>
      <c r="O45" s="113"/>
      <c r="P45" s="113"/>
      <c r="Q45" s="113"/>
      <c r="R45" s="113"/>
      <c r="S45" s="113"/>
    </row>
    <row r="46">
      <c r="A46" s="108" t="s">
        <v>61</v>
      </c>
      <c r="B46" s="108" t="s">
        <v>262</v>
      </c>
      <c r="C46" s="109" t="s">
        <v>256</v>
      </c>
      <c r="D46" s="109">
        <v>72.4</v>
      </c>
      <c r="E46" s="108" t="s">
        <v>396</v>
      </c>
      <c r="F46" s="110" t="s">
        <v>32</v>
      </c>
      <c r="G46" s="110" t="s">
        <v>264</v>
      </c>
      <c r="H46" s="111" t="s">
        <v>397</v>
      </c>
      <c r="I46" s="110" t="s">
        <v>398</v>
      </c>
      <c r="J46" s="110" t="s">
        <v>399</v>
      </c>
      <c r="K46" s="108"/>
      <c r="L46" s="108"/>
      <c r="M46" s="108"/>
      <c r="N46" s="108"/>
      <c r="O46" s="108"/>
      <c r="P46" s="108"/>
      <c r="Q46" s="108"/>
      <c r="R46" s="108"/>
      <c r="S46" s="108"/>
    </row>
    <row r="47">
      <c r="A47" s="108" t="s">
        <v>400</v>
      </c>
      <c r="B47" s="108" t="s">
        <v>255</v>
      </c>
      <c r="C47" s="109" t="s">
        <v>256</v>
      </c>
      <c r="D47" s="109">
        <v>63.800000000000004</v>
      </c>
      <c r="E47" s="108" t="s">
        <v>401</v>
      </c>
      <c r="F47" s="110" t="s">
        <v>87</v>
      </c>
      <c r="G47" s="110" t="s">
        <v>258</v>
      </c>
      <c r="H47" s="111" t="s">
        <v>402</v>
      </c>
      <c r="I47" s="110" t="s">
        <v>384</v>
      </c>
      <c r="J47" s="110" t="s">
        <v>385</v>
      </c>
      <c r="K47" s="108"/>
      <c r="L47" s="108"/>
      <c r="M47" s="108"/>
      <c r="N47" s="108"/>
      <c r="O47" s="108"/>
      <c r="P47" s="108"/>
      <c r="Q47" s="108"/>
      <c r="R47" s="108"/>
      <c r="S47" s="108"/>
    </row>
    <row r="48">
      <c r="A48" s="108" t="s">
        <v>403</v>
      </c>
      <c r="B48" s="108" t="s">
        <v>262</v>
      </c>
      <c r="C48" s="109" t="s">
        <v>268</v>
      </c>
      <c r="D48" s="109">
        <v>77.0</v>
      </c>
      <c r="E48" s="108" t="s">
        <v>404</v>
      </c>
      <c r="F48" s="110" t="s">
        <v>32</v>
      </c>
      <c r="G48" s="110" t="s">
        <v>264</v>
      </c>
      <c r="H48" s="111" t="s">
        <v>405</v>
      </c>
      <c r="I48" s="110" t="s">
        <v>280</v>
      </c>
      <c r="J48" s="110" t="s">
        <v>281</v>
      </c>
      <c r="K48" s="108"/>
      <c r="L48" s="108"/>
      <c r="M48" s="108"/>
      <c r="N48" s="108"/>
      <c r="O48" s="108"/>
      <c r="P48" s="108"/>
      <c r="Q48" s="108"/>
      <c r="R48" s="108"/>
      <c r="S48" s="108"/>
    </row>
    <row r="49">
      <c r="A49" s="108" t="s">
        <v>406</v>
      </c>
      <c r="B49" s="108" t="s">
        <v>255</v>
      </c>
      <c r="C49" s="109" t="s">
        <v>256</v>
      </c>
      <c r="D49" s="109">
        <v>64.5</v>
      </c>
      <c r="E49" s="108" t="s">
        <v>407</v>
      </c>
      <c r="F49" s="110" t="s">
        <v>25</v>
      </c>
      <c r="G49" s="110" t="s">
        <v>264</v>
      </c>
      <c r="H49" s="111" t="s">
        <v>408</v>
      </c>
      <c r="I49" s="110" t="s">
        <v>260</v>
      </c>
      <c r="J49" s="110" t="s">
        <v>261</v>
      </c>
      <c r="K49" s="108"/>
      <c r="L49" s="108"/>
      <c r="M49" s="108"/>
      <c r="N49" s="108"/>
      <c r="O49" s="108"/>
      <c r="P49" s="108"/>
      <c r="Q49" s="108"/>
      <c r="R49" s="108"/>
      <c r="S49" s="108"/>
    </row>
    <row r="50">
      <c r="A50" s="108" t="s">
        <v>57</v>
      </c>
      <c r="B50" s="108" t="s">
        <v>255</v>
      </c>
      <c r="C50" s="109" t="s">
        <v>268</v>
      </c>
      <c r="D50" s="109">
        <v>62.5</v>
      </c>
      <c r="E50" s="108" t="s">
        <v>409</v>
      </c>
      <c r="F50" s="109" t="s">
        <v>59</v>
      </c>
      <c r="G50" s="109" t="s">
        <v>258</v>
      </c>
      <c r="H50" s="108" t="s">
        <v>410</v>
      </c>
      <c r="I50" s="109" t="s">
        <v>411</v>
      </c>
      <c r="J50" s="109" t="s">
        <v>412</v>
      </c>
      <c r="K50" s="108"/>
      <c r="L50" s="108"/>
      <c r="M50" s="108"/>
      <c r="N50" s="108"/>
      <c r="O50" s="108"/>
      <c r="P50" s="108"/>
      <c r="Q50" s="108"/>
      <c r="R50" s="108"/>
      <c r="S50" s="108"/>
    </row>
    <row r="51">
      <c r="A51" s="108" t="s">
        <v>103</v>
      </c>
      <c r="B51" s="108" t="s">
        <v>262</v>
      </c>
      <c r="C51" s="109" t="s">
        <v>256</v>
      </c>
      <c r="D51" s="109">
        <v>74.7</v>
      </c>
      <c r="E51" s="108" t="s">
        <v>413</v>
      </c>
      <c r="F51" s="110" t="s">
        <v>25</v>
      </c>
      <c r="G51" s="110" t="s">
        <v>264</v>
      </c>
      <c r="H51" s="111" t="s">
        <v>414</v>
      </c>
      <c r="I51" s="110" t="s">
        <v>340</v>
      </c>
      <c r="J51" s="110" t="s">
        <v>267</v>
      </c>
      <c r="K51" s="108"/>
      <c r="L51" s="108"/>
      <c r="M51" s="108"/>
      <c r="N51" s="108"/>
      <c r="O51" s="108"/>
      <c r="P51" s="108"/>
      <c r="Q51" s="108"/>
      <c r="R51" s="108"/>
      <c r="S51" s="108"/>
    </row>
    <row r="5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</row>
    <row r="7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</row>
    <row r="72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  <row r="73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</row>
    <row r="74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</row>
    <row r="7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</row>
    <row r="76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</row>
    <row r="77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</row>
    <row r="8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</row>
    <row r="83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</row>
    <row r="84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</row>
    <row r="8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</row>
    <row r="86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</row>
    <row r="90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</row>
    <row r="92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</row>
    <row r="93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</row>
    <row r="94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</row>
    <row r="9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</row>
    <row r="96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</row>
    <row r="97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</row>
    <row r="98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</row>
    <row r="99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</row>
    <row r="100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</row>
    <row r="10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</row>
    <row r="102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</row>
    <row r="10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</row>
    <row r="106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</row>
    <row r="107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</row>
    <row r="108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</row>
    <row r="109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</row>
    <row r="110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</row>
    <row r="11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</row>
    <row r="313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</row>
    <row r="314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</row>
    <row r="31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</row>
    <row r="316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</row>
    <row r="317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</row>
    <row r="318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</row>
    <row r="319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</row>
    <row r="320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</row>
    <row r="321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</row>
    <row r="322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</row>
    <row r="323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</row>
    <row r="324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</row>
    <row r="3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</row>
    <row r="326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</row>
    <row r="327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  <row r="328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</row>
    <row r="329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</row>
    <row r="330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</row>
    <row r="331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</row>
    <row r="332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</row>
    <row r="333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</row>
    <row r="334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</row>
    <row r="33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</row>
    <row r="336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</row>
    <row r="337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</row>
    <row r="338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  <row r="36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</row>
    <row r="366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</row>
    <row r="367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</row>
    <row r="368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</row>
    <row r="369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</row>
    <row r="370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</row>
    <row r="37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</row>
    <row r="372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</row>
    <row r="373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</row>
    <row r="374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</row>
    <row r="37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</row>
    <row r="376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</row>
    <row r="377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</row>
    <row r="378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</row>
    <row r="379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</row>
    <row r="380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</row>
    <row r="381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</row>
    <row r="382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</row>
    <row r="383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</row>
    <row r="384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</row>
    <row r="38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</row>
    <row r="386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</row>
    <row r="387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</row>
    <row r="388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</row>
    <row r="389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</row>
    <row r="390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</row>
    <row r="391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</row>
    <row r="392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</row>
    <row r="393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</row>
    <row r="394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</row>
    <row r="39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</row>
    <row r="396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</row>
    <row r="397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</row>
    <row r="398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</row>
    <row r="399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</row>
    <row r="400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</row>
    <row r="40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</row>
    <row r="402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</row>
    <row r="403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</row>
    <row r="404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</row>
    <row r="40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</row>
    <row r="406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</row>
    <row r="407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</row>
    <row r="408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</row>
    <row r="409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</row>
    <row r="410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</row>
    <row r="411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</row>
    <row r="412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</row>
    <row r="413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</row>
    <row r="414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</row>
    <row r="41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</row>
    <row r="416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</row>
    <row r="417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</row>
    <row r="418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</row>
    <row r="419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</row>
    <row r="420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</row>
    <row r="421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</row>
    <row r="422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</row>
    <row r="423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</row>
    <row r="424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</row>
    <row r="4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</row>
    <row r="426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</row>
    <row r="427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</row>
    <row r="428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</row>
    <row r="429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</row>
    <row r="430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</row>
    <row r="43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</row>
    <row r="432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</row>
    <row r="433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</row>
    <row r="434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</row>
    <row r="43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</row>
    <row r="436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</row>
    <row r="437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</row>
    <row r="438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</row>
    <row r="439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</row>
    <row r="440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</row>
    <row r="441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</row>
    <row r="442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</row>
    <row r="443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</row>
    <row r="444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</row>
    <row r="44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</row>
    <row r="446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</row>
    <row r="447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</row>
    <row r="448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</row>
    <row r="449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</row>
    <row r="450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</row>
    <row r="451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</row>
    <row r="452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</row>
    <row r="453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</row>
    <row r="454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</row>
    <row r="45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</row>
    <row r="456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</row>
    <row r="457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</row>
    <row r="458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</row>
    <row r="459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</row>
    <row r="460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</row>
    <row r="46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</row>
    <row r="462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</row>
    <row r="463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</row>
    <row r="464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</row>
    <row r="46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</row>
    <row r="466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</row>
    <row r="467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</row>
    <row r="468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</row>
    <row r="469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</row>
    <row r="470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</row>
    <row r="471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</row>
    <row r="472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</row>
    <row r="473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</row>
    <row r="474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</row>
    <row r="47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</row>
    <row r="476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</row>
    <row r="477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</row>
    <row r="478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</row>
    <row r="479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</row>
    <row r="480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</row>
    <row r="481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</row>
    <row r="482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</row>
    <row r="483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</row>
    <row r="484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</row>
    <row r="48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</row>
    <row r="486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</row>
    <row r="487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</row>
    <row r="488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</row>
    <row r="489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</row>
    <row r="490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</row>
    <row r="49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</row>
    <row r="492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</row>
    <row r="493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</row>
    <row r="494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</row>
    <row r="49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</row>
    <row r="496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</row>
    <row r="497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</row>
    <row r="498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</row>
    <row r="499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</row>
    <row r="500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</row>
    <row r="501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</row>
    <row r="502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</row>
    <row r="503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</row>
    <row r="504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</row>
    <row r="50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</row>
    <row r="506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</row>
    <row r="507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</row>
    <row r="508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</row>
    <row r="509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</row>
    <row r="510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</row>
    <row r="511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</row>
    <row r="512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</row>
    <row r="513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</row>
    <row r="514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</row>
    <row r="51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</row>
    <row r="516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</row>
    <row r="517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</row>
    <row r="518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</row>
    <row r="519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</row>
    <row r="520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</row>
    <row r="52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</row>
    <row r="522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</row>
    <row r="523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</row>
    <row r="524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</row>
    <row r="5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</row>
    <row r="526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</row>
    <row r="527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</row>
    <row r="528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</row>
    <row r="529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</row>
    <row r="530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</row>
    <row r="531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</row>
    <row r="532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</row>
    <row r="53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</row>
    <row r="534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</row>
    <row r="53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</row>
    <row r="536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</row>
    <row r="537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</row>
    <row r="538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</row>
    <row r="539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</row>
    <row r="540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</row>
    <row r="54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</row>
    <row r="542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</row>
    <row r="54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</row>
    <row r="544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</row>
    <row r="54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</row>
    <row r="546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</row>
    <row r="547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</row>
    <row r="548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</row>
    <row r="549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</row>
    <row r="550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</row>
    <row r="55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</row>
    <row r="552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</row>
    <row r="55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</row>
    <row r="554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</row>
    <row r="55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</row>
    <row r="556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</row>
    <row r="557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</row>
    <row r="558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</row>
    <row r="559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</row>
    <row r="560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</row>
    <row r="56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</row>
    <row r="562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</row>
    <row r="56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</row>
    <row r="564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</row>
    <row r="56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</row>
    <row r="566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</row>
    <row r="567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</row>
    <row r="568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</row>
    <row r="569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</row>
    <row r="570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</row>
    <row r="57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</row>
    <row r="572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</row>
    <row r="573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</row>
    <row r="574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</row>
    <row r="57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</row>
    <row r="576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</row>
    <row r="577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</row>
    <row r="578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</row>
    <row r="579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</row>
    <row r="580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</row>
    <row r="58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</row>
    <row r="582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</row>
    <row r="583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</row>
    <row r="584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</row>
    <row r="58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</row>
    <row r="586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</row>
    <row r="587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</row>
    <row r="588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</row>
    <row r="589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</row>
    <row r="590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</row>
    <row r="59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</row>
    <row r="592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</row>
    <row r="593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</row>
    <row r="594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</row>
    <row r="59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</row>
    <row r="596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</row>
    <row r="597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</row>
    <row r="598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</row>
    <row r="599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</row>
    <row r="600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</row>
    <row r="60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</row>
    <row r="602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</row>
    <row r="603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</row>
    <row r="604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</row>
    <row r="60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</row>
    <row r="606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</row>
    <row r="607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</row>
    <row r="608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</row>
    <row r="609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</row>
    <row r="610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</row>
    <row r="61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</row>
    <row r="612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</row>
    <row r="613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</row>
    <row r="614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</row>
    <row r="61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</row>
    <row r="616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</row>
    <row r="617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</row>
    <row r="618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</row>
    <row r="619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</row>
    <row r="620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</row>
    <row r="62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</row>
    <row r="622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</row>
    <row r="623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</row>
    <row r="624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</row>
    <row r="6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</row>
    <row r="626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</row>
    <row r="627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</row>
    <row r="628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</row>
    <row r="629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</row>
    <row r="630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</row>
    <row r="63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</row>
    <row r="632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</row>
    <row r="633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</row>
    <row r="634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</row>
    <row r="63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</row>
    <row r="636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</row>
    <row r="637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</row>
    <row r="638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</row>
    <row r="639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</row>
    <row r="640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</row>
    <row r="64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</row>
    <row r="642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</row>
    <row r="643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</row>
    <row r="644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</row>
    <row r="64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</row>
    <row r="646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</row>
    <row r="647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</row>
    <row r="648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</row>
    <row r="649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</row>
    <row r="650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</row>
    <row r="65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</row>
    <row r="652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</row>
    <row r="653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</row>
    <row r="654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</row>
    <row r="65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</row>
    <row r="656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</row>
    <row r="657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</row>
    <row r="658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</row>
    <row r="659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</row>
    <row r="660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</row>
    <row r="66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</row>
    <row r="662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</row>
    <row r="663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</row>
    <row r="664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</row>
    <row r="66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</row>
    <row r="666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</row>
    <row r="667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</row>
    <row r="668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</row>
    <row r="669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</row>
    <row r="670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</row>
    <row r="67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</row>
    <row r="672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</row>
    <row r="673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</row>
    <row r="674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</row>
    <row r="67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</row>
    <row r="676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</row>
    <row r="677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</row>
    <row r="678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</row>
    <row r="679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</row>
    <row r="680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</row>
    <row r="68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</row>
    <row r="682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</row>
    <row r="683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</row>
    <row r="684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</row>
    <row r="68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</row>
    <row r="686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</row>
    <row r="687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</row>
    <row r="688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</row>
    <row r="689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</row>
    <row r="690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</row>
    <row r="69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</row>
    <row r="692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</row>
    <row r="693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</row>
    <row r="694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</row>
    <row r="69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</row>
    <row r="696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</row>
    <row r="697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</row>
    <row r="698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</row>
    <row r="699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</row>
    <row r="700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</row>
    <row r="70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</row>
    <row r="702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</row>
    <row r="703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</row>
    <row r="704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</row>
    <row r="70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</row>
    <row r="706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</row>
    <row r="707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</row>
    <row r="708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</row>
    <row r="709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</row>
    <row r="710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</row>
    <row r="71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</row>
    <row r="712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</row>
    <row r="713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</row>
    <row r="714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</row>
    <row r="71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</row>
    <row r="716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</row>
    <row r="717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</row>
    <row r="718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</row>
    <row r="719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</row>
    <row r="720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</row>
    <row r="72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</row>
    <row r="722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</row>
    <row r="723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</row>
    <row r="724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</row>
    <row r="7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</row>
    <row r="726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</row>
    <row r="727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</row>
    <row r="728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</row>
    <row r="729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</row>
    <row r="730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</row>
    <row r="73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</row>
    <row r="732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</row>
    <row r="733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</row>
    <row r="734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</row>
    <row r="73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</row>
    <row r="736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</row>
    <row r="737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</row>
    <row r="738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</row>
    <row r="739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</row>
    <row r="740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</row>
    <row r="74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</row>
    <row r="742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</row>
    <row r="743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</row>
    <row r="744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</row>
    <row r="74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</row>
    <row r="746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</row>
    <row r="747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</row>
    <row r="748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</row>
    <row r="749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</row>
    <row r="750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</row>
    <row r="75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</row>
    <row r="752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</row>
    <row r="753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</row>
    <row r="754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</row>
    <row r="75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</row>
    <row r="756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</row>
    <row r="757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</row>
    <row r="758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</row>
    <row r="759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</row>
    <row r="760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</row>
    <row r="76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</row>
    <row r="762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</row>
    <row r="763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</row>
    <row r="764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</row>
    <row r="76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</row>
    <row r="766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</row>
    <row r="767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</row>
    <row r="768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</row>
    <row r="769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</row>
    <row r="770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</row>
    <row r="77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</row>
    <row r="772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</row>
    <row r="773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</row>
    <row r="774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</row>
    <row r="77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</row>
    <row r="776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</row>
    <row r="777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</row>
    <row r="778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</row>
    <row r="779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</row>
    <row r="780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</row>
    <row r="78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</row>
    <row r="782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</row>
    <row r="783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</row>
    <row r="784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</row>
    <row r="78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</row>
    <row r="786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</row>
    <row r="787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</row>
    <row r="788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</row>
    <row r="789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</row>
    <row r="790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</row>
    <row r="79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</row>
    <row r="792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</row>
    <row r="793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</row>
    <row r="794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</row>
    <row r="79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</row>
    <row r="796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</row>
    <row r="797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</row>
    <row r="798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</row>
    <row r="799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</row>
    <row r="800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</row>
    <row r="80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</row>
    <row r="802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</row>
    <row r="803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</row>
    <row r="804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</row>
    <row r="80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</row>
    <row r="806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</row>
    <row r="807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</row>
    <row r="808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</row>
    <row r="809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</row>
    <row r="810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</row>
    <row r="81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</row>
    <row r="812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</row>
    <row r="813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</row>
    <row r="814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</row>
    <row r="81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</row>
    <row r="816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</row>
    <row r="817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</row>
    <row r="818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</row>
    <row r="819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</row>
    <row r="820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</row>
    <row r="82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</row>
    <row r="822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</row>
    <row r="823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</row>
    <row r="824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</row>
    <row r="8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</row>
    <row r="826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</row>
    <row r="827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</row>
    <row r="828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</row>
    <row r="829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</row>
    <row r="830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</row>
    <row r="83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</row>
    <row r="832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</row>
    <row r="833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</row>
    <row r="834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</row>
    <row r="83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</row>
    <row r="836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</row>
    <row r="837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</row>
    <row r="838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</row>
    <row r="839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</row>
    <row r="840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</row>
    <row r="84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</row>
    <row r="842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</row>
    <row r="843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</row>
    <row r="844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</row>
    <row r="84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</row>
    <row r="846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</row>
    <row r="847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</row>
    <row r="848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</row>
    <row r="849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</row>
    <row r="850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</row>
    <row r="85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</row>
    <row r="852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</row>
    <row r="853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</row>
    <row r="854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</row>
    <row r="85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</row>
    <row r="856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</row>
    <row r="857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</row>
    <row r="858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</row>
    <row r="859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</row>
    <row r="860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</row>
    <row r="86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</row>
    <row r="862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</row>
    <row r="863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</row>
    <row r="864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</row>
    <row r="86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</row>
    <row r="866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</row>
    <row r="867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</row>
    <row r="868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</row>
    <row r="869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</row>
    <row r="870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</row>
    <row r="87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</row>
    <row r="872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</row>
    <row r="873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</row>
    <row r="874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</row>
    <row r="87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</row>
    <row r="876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</row>
    <row r="877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</row>
    <row r="878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</row>
    <row r="879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</row>
    <row r="880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</row>
    <row r="88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</row>
    <row r="882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</row>
    <row r="883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</row>
    <row r="884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</row>
    <row r="88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</row>
    <row r="886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</row>
    <row r="887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</row>
    <row r="888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</row>
    <row r="889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</row>
    <row r="890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</row>
    <row r="89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</row>
    <row r="892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</row>
    <row r="893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</row>
    <row r="894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</row>
    <row r="89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</row>
    <row r="896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</row>
    <row r="897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</row>
    <row r="898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</row>
    <row r="899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</row>
    <row r="900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</row>
    <row r="90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</row>
    <row r="902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</row>
    <row r="903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</row>
    <row r="904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</row>
    <row r="90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</row>
    <row r="906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</row>
    <row r="907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</row>
    <row r="908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</row>
    <row r="909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</row>
    <row r="910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</row>
    <row r="91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</row>
    <row r="912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</row>
    <row r="913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</row>
    <row r="914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</row>
    <row r="91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</row>
    <row r="916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</row>
    <row r="917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</row>
    <row r="918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</row>
    <row r="919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</row>
    <row r="920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</row>
    <row r="92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</row>
    <row r="922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</row>
    <row r="923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</row>
    <row r="924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</row>
    <row r="9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</row>
    <row r="926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</row>
    <row r="927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</row>
    <row r="928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</row>
    <row r="929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</row>
    <row r="930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</row>
    <row r="93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</row>
    <row r="932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</row>
    <row r="933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</row>
    <row r="934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</row>
    <row r="93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</row>
    <row r="936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</row>
    <row r="937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</row>
    <row r="938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</row>
    <row r="939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</row>
    <row r="940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</row>
    <row r="94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</row>
    <row r="942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</row>
    <row r="943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</row>
    <row r="944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</row>
    <row r="94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</row>
    <row r="946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</row>
    <row r="947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</row>
    <row r="948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</row>
    <row r="949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</row>
    <row r="950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</row>
    <row r="951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</row>
    <row r="952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</row>
    <row r="953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</row>
    <row r="954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</row>
    <row r="95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</row>
    <row r="956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</row>
    <row r="957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</row>
    <row r="958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</row>
    <row r="959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</row>
    <row r="960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</row>
    <row r="961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</row>
    <row r="962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</row>
    <row r="963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</row>
    <row r="964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</row>
    <row r="96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</row>
    <row r="966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</row>
    <row r="967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</row>
    <row r="968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</row>
    <row r="969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</row>
    <row r="970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</row>
    <row r="971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</row>
    <row r="972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</row>
    <row r="973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</row>
    <row r="974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</row>
    <row r="97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</row>
    <row r="976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</row>
    <row r="977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</row>
    <row r="978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</row>
    <row r="979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</row>
    <row r="980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</row>
    <row r="981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</row>
    <row r="982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</row>
    <row r="983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</row>
    <row r="984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</row>
    <row r="98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</row>
    <row r="986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</row>
    <row r="987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</row>
    <row r="988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</row>
    <row r="989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</row>
    <row r="990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</row>
    <row r="991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</row>
    <row r="992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</row>
    <row r="993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</row>
    <row r="994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</row>
    <row r="99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</row>
    <row r="996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</row>
    <row r="997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</row>
    <row r="998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</row>
    <row r="999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</row>
    <row r="1000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7.5"/>
    <col customWidth="1" min="2" max="2" width="20.63"/>
    <col customWidth="1" min="3" max="3" width="14.63"/>
    <col customWidth="1" min="6" max="6" width="19.5"/>
    <col customWidth="1" min="8" max="8" width="18.0"/>
  </cols>
  <sheetData>
    <row r="1">
      <c r="A1" s="90" t="s">
        <v>0</v>
      </c>
      <c r="B1" s="91" t="s">
        <v>415</v>
      </c>
      <c r="C1" s="116" t="s">
        <v>416</v>
      </c>
      <c r="D1" s="92" t="s">
        <v>417</v>
      </c>
      <c r="E1" s="92" t="s">
        <v>418</v>
      </c>
      <c r="F1" s="92" t="s">
        <v>419</v>
      </c>
      <c r="G1" s="92" t="s">
        <v>420</v>
      </c>
      <c r="H1" s="92" t="s">
        <v>421</v>
      </c>
      <c r="I1" s="92">
        <v>2.0</v>
      </c>
      <c r="J1" s="92">
        <v>3.0</v>
      </c>
      <c r="K1" s="92">
        <v>4.0</v>
      </c>
      <c r="L1" s="92">
        <v>5.0</v>
      </c>
      <c r="M1" s="92">
        <v>6.0</v>
      </c>
      <c r="N1" s="92">
        <v>7.0</v>
      </c>
      <c r="O1" s="92">
        <v>8.0</v>
      </c>
      <c r="P1" s="92">
        <v>9.0</v>
      </c>
      <c r="Q1" s="92">
        <v>10.0</v>
      </c>
      <c r="R1" s="101"/>
      <c r="S1" s="101"/>
      <c r="T1" s="101"/>
      <c r="U1" s="101"/>
      <c r="V1" s="101"/>
    </row>
    <row r="2">
      <c r="A2" s="93" t="s">
        <v>27</v>
      </c>
      <c r="B2" s="102">
        <f t="shared" ref="B2:B36" si="1">SUM(C2:Z2)</f>
        <v>13</v>
      </c>
      <c r="C2" s="92">
        <v>0.0</v>
      </c>
      <c r="D2" s="92">
        <v>0.0</v>
      </c>
      <c r="E2" s="95">
        <v>0.0</v>
      </c>
      <c r="F2" s="92">
        <v>0.0</v>
      </c>
      <c r="G2" s="92">
        <v>0.0</v>
      </c>
      <c r="H2" s="92">
        <v>2.0</v>
      </c>
      <c r="I2" s="92">
        <v>0.0</v>
      </c>
      <c r="J2" s="92">
        <v>2.0</v>
      </c>
      <c r="K2" s="92">
        <v>2.0</v>
      </c>
      <c r="L2" s="92">
        <v>1.0</v>
      </c>
      <c r="M2" s="92">
        <v>2.0</v>
      </c>
      <c r="N2" s="92">
        <v>1.0</v>
      </c>
      <c r="O2" s="92">
        <v>1.0</v>
      </c>
      <c r="P2" s="92">
        <v>0.0</v>
      </c>
      <c r="Q2" s="92">
        <v>2.0</v>
      </c>
      <c r="V2" s="97"/>
    </row>
    <row r="3">
      <c r="A3" s="96" t="s">
        <v>95</v>
      </c>
      <c r="B3" s="102">
        <f t="shared" si="1"/>
        <v>14</v>
      </c>
      <c r="C3" s="92">
        <v>0.0</v>
      </c>
      <c r="D3" s="92">
        <v>0.0</v>
      </c>
      <c r="E3" s="95">
        <v>2.0</v>
      </c>
      <c r="F3" s="92">
        <v>0.0</v>
      </c>
      <c r="G3" s="92">
        <v>0.0</v>
      </c>
      <c r="H3" s="92">
        <v>2.0</v>
      </c>
      <c r="I3" s="92">
        <v>1.0</v>
      </c>
      <c r="J3" s="92">
        <v>2.0</v>
      </c>
      <c r="K3" s="92">
        <v>2.0</v>
      </c>
      <c r="L3" s="92">
        <v>0.0</v>
      </c>
      <c r="M3" s="92">
        <v>1.0</v>
      </c>
      <c r="N3" s="92">
        <v>0.0</v>
      </c>
      <c r="O3" s="92">
        <v>2.0</v>
      </c>
      <c r="P3" s="92">
        <v>1.0</v>
      </c>
      <c r="Q3" s="92">
        <v>1.0</v>
      </c>
      <c r="V3" s="97"/>
    </row>
    <row r="4">
      <c r="A4" s="96" t="s">
        <v>100</v>
      </c>
      <c r="B4" s="102">
        <f t="shared" si="1"/>
        <v>0</v>
      </c>
      <c r="C4" s="92">
        <v>0.0</v>
      </c>
      <c r="D4" s="92">
        <v>0.0</v>
      </c>
      <c r="E4" s="95">
        <v>0.0</v>
      </c>
      <c r="F4" s="92">
        <v>0.0</v>
      </c>
      <c r="G4" s="92">
        <v>0.0</v>
      </c>
      <c r="H4" s="92">
        <v>0.0</v>
      </c>
      <c r="I4" s="92">
        <v>0.0</v>
      </c>
      <c r="J4" s="92">
        <v>0.0</v>
      </c>
      <c r="K4" s="92">
        <v>0.0</v>
      </c>
      <c r="L4" s="92">
        <v>0.0</v>
      </c>
      <c r="M4" s="92">
        <v>0.0</v>
      </c>
      <c r="N4" s="92">
        <v>0.0</v>
      </c>
      <c r="O4" s="92">
        <v>0.0</v>
      </c>
      <c r="P4" s="92">
        <v>0.0</v>
      </c>
      <c r="Q4" s="92">
        <v>0.0</v>
      </c>
      <c r="V4" s="97"/>
    </row>
    <row r="5">
      <c r="A5" s="98" t="s">
        <v>34</v>
      </c>
      <c r="B5" s="102">
        <f t="shared" si="1"/>
        <v>6</v>
      </c>
      <c r="C5" s="92">
        <v>0.0</v>
      </c>
      <c r="D5" s="92">
        <v>0.0</v>
      </c>
      <c r="E5" s="95">
        <v>2.0</v>
      </c>
      <c r="F5" s="92">
        <v>0.0</v>
      </c>
      <c r="G5" s="92">
        <v>0.0</v>
      </c>
      <c r="H5" s="92">
        <v>2.0</v>
      </c>
      <c r="I5" s="92">
        <v>0.0</v>
      </c>
      <c r="J5" s="92">
        <v>0.0</v>
      </c>
      <c r="K5" s="92">
        <v>1.0</v>
      </c>
      <c r="L5" s="92">
        <v>0.0</v>
      </c>
      <c r="M5" s="92">
        <v>0.0</v>
      </c>
      <c r="N5" s="92">
        <v>0.0</v>
      </c>
      <c r="O5" s="92">
        <v>0.0</v>
      </c>
      <c r="P5" s="92">
        <v>1.0</v>
      </c>
      <c r="Q5" s="92">
        <v>0.0</v>
      </c>
      <c r="V5" s="97"/>
    </row>
    <row r="6">
      <c r="A6" s="98" t="s">
        <v>223</v>
      </c>
      <c r="B6" s="102">
        <f t="shared" si="1"/>
        <v>18</v>
      </c>
      <c r="C6" s="92">
        <v>0.0</v>
      </c>
      <c r="D6" s="92">
        <v>0.0</v>
      </c>
      <c r="E6" s="95">
        <v>2.0</v>
      </c>
      <c r="F6" s="92">
        <v>0.0</v>
      </c>
      <c r="G6" s="92">
        <v>1.0</v>
      </c>
      <c r="H6" s="92">
        <v>2.0</v>
      </c>
      <c r="I6" s="92">
        <v>2.0</v>
      </c>
      <c r="J6" s="92">
        <v>1.0</v>
      </c>
      <c r="K6" s="92">
        <v>2.0</v>
      </c>
      <c r="L6" s="92">
        <v>0.0</v>
      </c>
      <c r="M6" s="92">
        <v>2.0</v>
      </c>
      <c r="N6" s="92">
        <v>0.0</v>
      </c>
      <c r="O6" s="92">
        <v>2.0</v>
      </c>
      <c r="P6" s="92">
        <v>2.0</v>
      </c>
      <c r="Q6" s="92">
        <v>2.0</v>
      </c>
      <c r="V6" s="97"/>
    </row>
    <row r="7">
      <c r="A7" s="96" t="s">
        <v>119</v>
      </c>
      <c r="B7" s="102">
        <f t="shared" si="1"/>
        <v>0</v>
      </c>
      <c r="C7" s="92">
        <v>0.0</v>
      </c>
      <c r="D7" s="92">
        <v>0.0</v>
      </c>
      <c r="E7" s="95">
        <v>0.0</v>
      </c>
      <c r="F7" s="92">
        <v>0.0</v>
      </c>
      <c r="G7" s="92">
        <v>0.0</v>
      </c>
      <c r="H7" s="92">
        <v>0.0</v>
      </c>
      <c r="I7" s="92">
        <v>0.0</v>
      </c>
      <c r="J7" s="92">
        <v>0.0</v>
      </c>
      <c r="K7" s="92">
        <v>0.0</v>
      </c>
      <c r="L7" s="92">
        <v>0.0</v>
      </c>
      <c r="M7" s="92">
        <v>0.0</v>
      </c>
      <c r="N7" s="92">
        <v>0.0</v>
      </c>
      <c r="O7" s="92">
        <v>0.0</v>
      </c>
      <c r="P7" s="92">
        <v>0.0</v>
      </c>
      <c r="Q7" s="92">
        <v>0.0</v>
      </c>
      <c r="V7" s="97"/>
    </row>
    <row r="8">
      <c r="A8" s="96" t="s">
        <v>70</v>
      </c>
      <c r="B8" s="102">
        <f t="shared" si="1"/>
        <v>8</v>
      </c>
      <c r="C8" s="92">
        <v>0.0</v>
      </c>
      <c r="D8" s="92">
        <v>0.0</v>
      </c>
      <c r="E8" s="95">
        <v>2.0</v>
      </c>
      <c r="F8" s="92">
        <v>0.0</v>
      </c>
      <c r="G8" s="92">
        <v>0.0</v>
      </c>
      <c r="H8" s="92">
        <v>0.0</v>
      </c>
      <c r="I8" s="92">
        <v>1.0</v>
      </c>
      <c r="J8" s="92">
        <v>1.0</v>
      </c>
      <c r="K8" s="92">
        <v>2.0</v>
      </c>
      <c r="L8" s="92">
        <v>0.0</v>
      </c>
      <c r="M8" s="92">
        <v>1.0</v>
      </c>
      <c r="N8" s="92">
        <v>0.0</v>
      </c>
      <c r="O8" s="92">
        <v>0.0</v>
      </c>
      <c r="P8" s="92">
        <v>0.0</v>
      </c>
      <c r="Q8" s="92">
        <v>1.0</v>
      </c>
      <c r="V8" s="97"/>
    </row>
    <row r="9">
      <c r="A9" s="96" t="s">
        <v>66</v>
      </c>
      <c r="B9" s="102">
        <f t="shared" si="1"/>
        <v>0</v>
      </c>
      <c r="C9" s="92">
        <v>0.0</v>
      </c>
      <c r="D9" s="92">
        <v>0.0</v>
      </c>
      <c r="E9" s="95">
        <v>0.0</v>
      </c>
      <c r="F9" s="92">
        <v>0.0</v>
      </c>
      <c r="G9" s="92">
        <v>0.0</v>
      </c>
      <c r="H9" s="92">
        <v>0.0</v>
      </c>
      <c r="I9" s="92">
        <v>0.0</v>
      </c>
      <c r="J9" s="92">
        <v>0.0</v>
      </c>
      <c r="K9" s="92">
        <v>0.0</v>
      </c>
      <c r="L9" s="92">
        <v>0.0</v>
      </c>
      <c r="M9" s="92">
        <v>0.0</v>
      </c>
      <c r="N9" s="92">
        <v>0.0</v>
      </c>
      <c r="O9" s="92">
        <v>0.0</v>
      </c>
      <c r="P9" s="92">
        <v>0.0</v>
      </c>
      <c r="Q9" s="92">
        <v>0.0</v>
      </c>
      <c r="V9" s="97"/>
    </row>
    <row r="10">
      <c r="A10" s="96" t="s">
        <v>108</v>
      </c>
      <c r="B10" s="102">
        <f t="shared" si="1"/>
        <v>0</v>
      </c>
      <c r="C10" s="92">
        <v>0.0</v>
      </c>
      <c r="D10" s="92">
        <v>0.0</v>
      </c>
      <c r="E10" s="95">
        <v>0.0</v>
      </c>
      <c r="F10" s="92">
        <v>0.0</v>
      </c>
      <c r="G10" s="92">
        <v>0.0</v>
      </c>
      <c r="H10" s="92">
        <v>0.0</v>
      </c>
      <c r="I10" s="92">
        <v>0.0</v>
      </c>
      <c r="J10" s="92">
        <v>0.0</v>
      </c>
      <c r="K10" s="92">
        <v>0.0</v>
      </c>
      <c r="L10" s="92">
        <v>0.0</v>
      </c>
      <c r="M10" s="92">
        <v>0.0</v>
      </c>
      <c r="N10" s="92">
        <v>0.0</v>
      </c>
      <c r="O10" s="92">
        <v>0.0</v>
      </c>
      <c r="P10" s="92">
        <v>0.0</v>
      </c>
      <c r="Q10" s="92">
        <v>0.0</v>
      </c>
      <c r="V10" s="97"/>
    </row>
    <row r="11">
      <c r="A11" s="96" t="s">
        <v>114</v>
      </c>
      <c r="B11" s="102">
        <f t="shared" si="1"/>
        <v>0</v>
      </c>
      <c r="C11" s="92">
        <v>0.0</v>
      </c>
      <c r="D11" s="92">
        <v>0.0</v>
      </c>
      <c r="E11" s="95">
        <v>0.0</v>
      </c>
      <c r="F11" s="92">
        <v>0.0</v>
      </c>
      <c r="G11" s="92">
        <v>0.0</v>
      </c>
      <c r="H11" s="92">
        <v>0.0</v>
      </c>
      <c r="I11" s="92">
        <v>0.0</v>
      </c>
      <c r="J11" s="92">
        <v>0.0</v>
      </c>
      <c r="K11" s="92">
        <v>0.0</v>
      </c>
      <c r="L11" s="92">
        <v>0.0</v>
      </c>
      <c r="M11" s="92">
        <v>0.0</v>
      </c>
      <c r="N11" s="92">
        <v>0.0</v>
      </c>
      <c r="O11" s="92">
        <v>0.0</v>
      </c>
      <c r="P11" s="92">
        <v>0.0</v>
      </c>
      <c r="Q11" s="92">
        <v>0.0</v>
      </c>
      <c r="V11" s="97"/>
    </row>
    <row r="12">
      <c r="A12" s="96" t="s">
        <v>23</v>
      </c>
      <c r="B12" s="102">
        <f t="shared" si="1"/>
        <v>9</v>
      </c>
      <c r="C12" s="92">
        <v>0.0</v>
      </c>
      <c r="D12" s="92">
        <v>0.0</v>
      </c>
      <c r="E12" s="95">
        <v>0.0</v>
      </c>
      <c r="F12" s="92">
        <v>0.0</v>
      </c>
      <c r="G12" s="92">
        <v>1.0</v>
      </c>
      <c r="H12" s="92">
        <v>2.0</v>
      </c>
      <c r="I12" s="92">
        <v>0.0</v>
      </c>
      <c r="J12" s="92">
        <v>0.0</v>
      </c>
      <c r="K12" s="92">
        <v>1.0</v>
      </c>
      <c r="L12" s="92">
        <v>1.0</v>
      </c>
      <c r="M12" s="92">
        <v>2.0</v>
      </c>
      <c r="N12" s="92">
        <v>0.0</v>
      </c>
      <c r="O12" s="92">
        <v>0.0</v>
      </c>
      <c r="P12" s="92">
        <v>1.0</v>
      </c>
      <c r="Q12" s="92">
        <v>1.0</v>
      </c>
      <c r="V12" s="97"/>
    </row>
    <row r="13">
      <c r="A13" s="96" t="s">
        <v>105</v>
      </c>
      <c r="B13" s="102">
        <f t="shared" si="1"/>
        <v>0</v>
      </c>
      <c r="C13" s="92">
        <v>0.0</v>
      </c>
      <c r="D13" s="92">
        <v>0.0</v>
      </c>
      <c r="E13" s="95">
        <v>0.0</v>
      </c>
      <c r="F13" s="92">
        <v>0.0</v>
      </c>
      <c r="G13" s="92">
        <v>0.0</v>
      </c>
      <c r="H13" s="92">
        <v>0.0</v>
      </c>
      <c r="I13" s="92">
        <v>0.0</v>
      </c>
      <c r="J13" s="92">
        <v>0.0</v>
      </c>
      <c r="K13" s="92">
        <v>0.0</v>
      </c>
      <c r="L13" s="92">
        <v>0.0</v>
      </c>
      <c r="M13" s="92">
        <v>0.0</v>
      </c>
      <c r="N13" s="92">
        <v>0.0</v>
      </c>
      <c r="O13" s="92">
        <v>0.0</v>
      </c>
      <c r="P13" s="92">
        <v>0.0</v>
      </c>
      <c r="Q13" s="92">
        <v>0.0</v>
      </c>
      <c r="V13" s="97"/>
    </row>
    <row r="14">
      <c r="A14" s="96" t="s">
        <v>49</v>
      </c>
      <c r="B14" s="102">
        <f t="shared" si="1"/>
        <v>20</v>
      </c>
      <c r="C14" s="92">
        <v>0.0</v>
      </c>
      <c r="D14" s="92">
        <v>0.0</v>
      </c>
      <c r="E14" s="95">
        <v>0.0</v>
      </c>
      <c r="F14" s="92">
        <v>0.0</v>
      </c>
      <c r="G14" s="92">
        <v>1.0</v>
      </c>
      <c r="H14" s="92">
        <v>2.0</v>
      </c>
      <c r="I14" s="92">
        <v>2.0</v>
      </c>
      <c r="J14" s="92">
        <v>2.0</v>
      </c>
      <c r="K14" s="92">
        <v>2.0</v>
      </c>
      <c r="L14" s="92">
        <v>2.0</v>
      </c>
      <c r="M14" s="92">
        <v>2.0</v>
      </c>
      <c r="N14" s="92">
        <v>1.0</v>
      </c>
      <c r="O14" s="92">
        <v>2.0</v>
      </c>
      <c r="P14" s="92">
        <v>2.0</v>
      </c>
      <c r="Q14" s="92">
        <v>2.0</v>
      </c>
      <c r="V14" s="97"/>
    </row>
    <row r="15">
      <c r="A15" s="96" t="s">
        <v>45</v>
      </c>
      <c r="B15" s="102">
        <f t="shared" si="1"/>
        <v>21</v>
      </c>
      <c r="C15" s="92">
        <v>0.0</v>
      </c>
      <c r="D15" s="92">
        <v>2.0</v>
      </c>
      <c r="E15" s="95">
        <v>0.0</v>
      </c>
      <c r="F15" s="92">
        <v>0.0</v>
      </c>
      <c r="G15" s="92">
        <v>1.0</v>
      </c>
      <c r="H15" s="92">
        <v>2.0</v>
      </c>
      <c r="I15" s="92">
        <v>0.0</v>
      </c>
      <c r="J15" s="92">
        <v>2.0</v>
      </c>
      <c r="K15" s="92">
        <v>2.0</v>
      </c>
      <c r="L15" s="92">
        <v>2.0</v>
      </c>
      <c r="M15" s="92">
        <v>2.0</v>
      </c>
      <c r="N15" s="92">
        <v>2.0</v>
      </c>
      <c r="O15" s="92">
        <v>2.0</v>
      </c>
      <c r="P15" s="92">
        <v>2.0</v>
      </c>
      <c r="Q15" s="92">
        <v>2.0</v>
      </c>
      <c r="V15" s="97"/>
    </row>
    <row r="16">
      <c r="A16" s="96" t="s">
        <v>43</v>
      </c>
      <c r="B16" s="102">
        <f t="shared" si="1"/>
        <v>13</v>
      </c>
      <c r="C16" s="92">
        <v>0.0</v>
      </c>
      <c r="D16" s="92">
        <v>0.0</v>
      </c>
      <c r="E16" s="95">
        <v>0.0</v>
      </c>
      <c r="F16" s="92">
        <v>0.0</v>
      </c>
      <c r="G16" s="92">
        <v>0.0</v>
      </c>
      <c r="H16" s="92">
        <v>1.0</v>
      </c>
      <c r="I16" s="92">
        <v>0.0</v>
      </c>
      <c r="J16" s="92">
        <v>2.0</v>
      </c>
      <c r="K16" s="92">
        <v>2.0</v>
      </c>
      <c r="L16" s="92">
        <v>2.0</v>
      </c>
      <c r="M16" s="92">
        <v>2.0</v>
      </c>
      <c r="N16" s="92">
        <v>0.0</v>
      </c>
      <c r="O16" s="92">
        <v>1.0</v>
      </c>
      <c r="P16" s="92">
        <v>2.0</v>
      </c>
      <c r="Q16" s="92">
        <v>1.0</v>
      </c>
      <c r="V16" s="97"/>
    </row>
    <row r="17">
      <c r="A17" s="96" t="s">
        <v>224</v>
      </c>
      <c r="B17" s="102">
        <f t="shared" si="1"/>
        <v>10</v>
      </c>
      <c r="C17" s="92">
        <v>0.0</v>
      </c>
      <c r="D17" s="92">
        <v>0.0</v>
      </c>
      <c r="E17" s="95">
        <v>0.0</v>
      </c>
      <c r="F17" s="92">
        <v>0.0</v>
      </c>
      <c r="G17" s="92">
        <v>0.0</v>
      </c>
      <c r="H17" s="92">
        <v>1.0</v>
      </c>
      <c r="I17" s="92">
        <v>1.0</v>
      </c>
      <c r="J17" s="92">
        <v>0.0</v>
      </c>
      <c r="K17" s="92">
        <v>2.0</v>
      </c>
      <c r="L17" s="92">
        <v>1.0</v>
      </c>
      <c r="M17" s="92">
        <v>2.0</v>
      </c>
      <c r="N17" s="92">
        <v>0.0</v>
      </c>
      <c r="O17" s="92">
        <v>0.0</v>
      </c>
      <c r="P17" s="92">
        <v>1.0</v>
      </c>
      <c r="Q17" s="92">
        <v>2.0</v>
      </c>
      <c r="V17" s="97"/>
    </row>
    <row r="18">
      <c r="A18" s="96" t="s">
        <v>91</v>
      </c>
      <c r="B18" s="102">
        <f t="shared" si="1"/>
        <v>0</v>
      </c>
      <c r="C18" s="92">
        <v>0.0</v>
      </c>
      <c r="D18" s="92">
        <v>0.0</v>
      </c>
      <c r="E18" s="95">
        <v>0.0</v>
      </c>
      <c r="F18" s="92">
        <v>0.0</v>
      </c>
      <c r="G18" s="92">
        <v>0.0</v>
      </c>
      <c r="H18" s="92">
        <v>0.0</v>
      </c>
      <c r="I18" s="92">
        <v>0.0</v>
      </c>
      <c r="J18" s="92">
        <v>0.0</v>
      </c>
      <c r="K18" s="92">
        <v>0.0</v>
      </c>
      <c r="L18" s="92">
        <v>0.0</v>
      </c>
      <c r="M18" s="92">
        <v>0.0</v>
      </c>
      <c r="N18" s="92">
        <v>0.0</v>
      </c>
      <c r="O18" s="92">
        <v>0.0</v>
      </c>
      <c r="P18" s="92">
        <v>0.0</v>
      </c>
      <c r="Q18" s="92">
        <v>0.0</v>
      </c>
      <c r="V18" s="97"/>
    </row>
    <row r="19">
      <c r="A19" s="96" t="s">
        <v>82</v>
      </c>
      <c r="B19" s="102">
        <f t="shared" si="1"/>
        <v>10</v>
      </c>
      <c r="C19" s="92">
        <v>0.0</v>
      </c>
      <c r="D19" s="92">
        <v>0.0</v>
      </c>
      <c r="E19" s="95">
        <v>0.0</v>
      </c>
      <c r="F19" s="92">
        <v>0.0</v>
      </c>
      <c r="G19" s="92">
        <v>0.0</v>
      </c>
      <c r="H19" s="92">
        <v>2.0</v>
      </c>
      <c r="I19" s="92">
        <v>0.0</v>
      </c>
      <c r="J19" s="92">
        <v>2.0</v>
      </c>
      <c r="K19" s="92">
        <v>2.0</v>
      </c>
      <c r="L19" s="92">
        <v>0.0</v>
      </c>
      <c r="M19" s="92">
        <v>1.0</v>
      </c>
      <c r="N19" s="92">
        <v>0.0</v>
      </c>
      <c r="O19" s="92">
        <v>2.0</v>
      </c>
      <c r="P19" s="92">
        <v>0.0</v>
      </c>
      <c r="Q19" s="92">
        <v>1.0</v>
      </c>
      <c r="V19" s="97"/>
    </row>
    <row r="20">
      <c r="A20" s="96" t="s">
        <v>73</v>
      </c>
      <c r="B20" s="102">
        <f t="shared" si="1"/>
        <v>11</v>
      </c>
      <c r="C20" s="92">
        <v>0.0</v>
      </c>
      <c r="D20" s="92">
        <v>0.0</v>
      </c>
      <c r="E20" s="95">
        <v>0.0</v>
      </c>
      <c r="F20" s="92">
        <v>0.0</v>
      </c>
      <c r="G20" s="92">
        <v>0.0</v>
      </c>
      <c r="H20" s="92">
        <v>1.0</v>
      </c>
      <c r="I20" s="92">
        <v>1.0</v>
      </c>
      <c r="J20" s="92">
        <v>2.0</v>
      </c>
      <c r="K20" s="92">
        <v>2.0</v>
      </c>
      <c r="L20" s="92">
        <v>0.0</v>
      </c>
      <c r="M20" s="92">
        <v>2.0</v>
      </c>
      <c r="N20" s="92">
        <v>0.0</v>
      </c>
      <c r="O20" s="92">
        <v>1.0</v>
      </c>
      <c r="P20" s="92">
        <v>0.0</v>
      </c>
      <c r="Q20" s="92">
        <v>2.0</v>
      </c>
      <c r="V20" s="97"/>
    </row>
    <row r="21">
      <c r="A21" s="96" t="s">
        <v>98</v>
      </c>
      <c r="B21" s="102">
        <f t="shared" si="1"/>
        <v>10</v>
      </c>
      <c r="C21" s="92">
        <v>0.0</v>
      </c>
      <c r="D21" s="92">
        <v>0.0</v>
      </c>
      <c r="E21" s="95">
        <v>0.0</v>
      </c>
      <c r="F21" s="92">
        <v>0.0</v>
      </c>
      <c r="G21" s="92">
        <v>0.0</v>
      </c>
      <c r="H21" s="92">
        <v>2.0</v>
      </c>
      <c r="I21" s="92">
        <v>0.0</v>
      </c>
      <c r="J21" s="92">
        <v>1.0</v>
      </c>
      <c r="K21" s="92">
        <v>2.0</v>
      </c>
      <c r="L21" s="92">
        <v>0.0</v>
      </c>
      <c r="M21" s="92">
        <v>2.0</v>
      </c>
      <c r="N21" s="92">
        <v>0.0</v>
      </c>
      <c r="O21" s="92">
        <v>1.0</v>
      </c>
      <c r="P21" s="92">
        <v>0.0</v>
      </c>
      <c r="Q21" s="92">
        <v>2.0</v>
      </c>
      <c r="V21" s="97"/>
    </row>
    <row r="22">
      <c r="A22" s="96" t="s">
        <v>112</v>
      </c>
      <c r="B22" s="102">
        <f t="shared" si="1"/>
        <v>0</v>
      </c>
      <c r="C22" s="92">
        <v>0.0</v>
      </c>
      <c r="D22" s="92">
        <v>0.0</v>
      </c>
      <c r="E22" s="95">
        <v>0.0</v>
      </c>
      <c r="F22" s="92">
        <v>0.0</v>
      </c>
      <c r="G22" s="92">
        <v>0.0</v>
      </c>
      <c r="H22" s="92">
        <v>0.0</v>
      </c>
      <c r="I22" s="92">
        <v>0.0</v>
      </c>
      <c r="J22" s="92">
        <v>0.0</v>
      </c>
      <c r="K22" s="92">
        <v>0.0</v>
      </c>
      <c r="L22" s="92">
        <v>0.0</v>
      </c>
      <c r="M22" s="92">
        <v>0.0</v>
      </c>
      <c r="N22" s="92">
        <v>0.0</v>
      </c>
      <c r="O22" s="92">
        <v>0.0</v>
      </c>
      <c r="P22" s="92">
        <v>0.0</v>
      </c>
      <c r="Q22" s="92">
        <v>0.0</v>
      </c>
      <c r="V22" s="97"/>
    </row>
    <row r="23">
      <c r="A23" s="96" t="s">
        <v>89</v>
      </c>
      <c r="B23" s="102">
        <f t="shared" si="1"/>
        <v>0</v>
      </c>
      <c r="C23" s="92">
        <v>0.0</v>
      </c>
      <c r="D23" s="92">
        <v>0.0</v>
      </c>
      <c r="E23" s="95">
        <v>0.0</v>
      </c>
      <c r="F23" s="92">
        <v>0.0</v>
      </c>
      <c r="G23" s="92">
        <v>0.0</v>
      </c>
      <c r="H23" s="92">
        <v>0.0</v>
      </c>
      <c r="I23" s="92">
        <v>0.0</v>
      </c>
      <c r="J23" s="92">
        <v>0.0</v>
      </c>
      <c r="K23" s="92">
        <v>0.0</v>
      </c>
      <c r="L23" s="92">
        <v>0.0</v>
      </c>
      <c r="M23" s="92">
        <v>0.0</v>
      </c>
      <c r="N23" s="92">
        <v>0.0</v>
      </c>
      <c r="O23" s="92">
        <v>0.0</v>
      </c>
      <c r="P23" s="92">
        <v>0.0</v>
      </c>
      <c r="Q23" s="92">
        <v>0.0</v>
      </c>
      <c r="V23" s="97"/>
    </row>
    <row r="24">
      <c r="A24" s="96" t="s">
        <v>85</v>
      </c>
      <c r="B24" s="102">
        <f t="shared" si="1"/>
        <v>0</v>
      </c>
      <c r="C24" s="92">
        <v>0.0</v>
      </c>
      <c r="D24" s="92">
        <v>0.0</v>
      </c>
      <c r="E24" s="95">
        <v>0.0</v>
      </c>
      <c r="F24" s="92">
        <v>0.0</v>
      </c>
      <c r="G24" s="92">
        <v>0.0</v>
      </c>
      <c r="H24" s="92">
        <v>0.0</v>
      </c>
      <c r="I24" s="92">
        <v>0.0</v>
      </c>
      <c r="J24" s="92">
        <v>0.0</v>
      </c>
      <c r="K24" s="92">
        <v>0.0</v>
      </c>
      <c r="L24" s="92">
        <v>0.0</v>
      </c>
      <c r="M24" s="92">
        <v>0.0</v>
      </c>
      <c r="N24" s="92">
        <v>0.0</v>
      </c>
      <c r="O24" s="92">
        <v>0.0</v>
      </c>
      <c r="P24" s="92">
        <v>0.0</v>
      </c>
      <c r="Q24" s="92">
        <v>0.0</v>
      </c>
      <c r="V24" s="97"/>
    </row>
    <row r="25">
      <c r="A25" s="96" t="s">
        <v>79</v>
      </c>
      <c r="B25" s="102">
        <f t="shared" si="1"/>
        <v>7</v>
      </c>
      <c r="C25" s="92">
        <v>0.0</v>
      </c>
      <c r="D25" s="92">
        <v>2.0</v>
      </c>
      <c r="E25" s="95">
        <v>0.0</v>
      </c>
      <c r="F25" s="92">
        <v>0.0</v>
      </c>
      <c r="G25" s="92">
        <v>0.0</v>
      </c>
      <c r="H25" s="92">
        <v>1.0</v>
      </c>
      <c r="I25" s="92">
        <v>1.0</v>
      </c>
      <c r="J25" s="92">
        <v>1.0</v>
      </c>
      <c r="K25" s="92">
        <v>0.0</v>
      </c>
      <c r="L25" s="92">
        <v>0.0</v>
      </c>
      <c r="M25" s="92">
        <v>1.0</v>
      </c>
      <c r="N25" s="92">
        <v>0.0</v>
      </c>
      <c r="O25" s="92">
        <v>1.0</v>
      </c>
      <c r="P25" s="92">
        <v>0.0</v>
      </c>
      <c r="Q25" s="92">
        <v>0.0</v>
      </c>
      <c r="V25" s="97"/>
    </row>
    <row r="26">
      <c r="A26" s="96" t="s">
        <v>76</v>
      </c>
      <c r="B26" s="102">
        <f t="shared" si="1"/>
        <v>0</v>
      </c>
      <c r="C26" s="92">
        <v>0.0</v>
      </c>
      <c r="D26" s="92">
        <v>0.0</v>
      </c>
      <c r="E26" s="95">
        <v>0.0</v>
      </c>
      <c r="F26" s="92">
        <v>0.0</v>
      </c>
      <c r="G26" s="92">
        <v>0.0</v>
      </c>
      <c r="H26" s="92">
        <v>0.0</v>
      </c>
      <c r="I26" s="92">
        <v>0.0</v>
      </c>
      <c r="J26" s="92">
        <v>0.0</v>
      </c>
      <c r="K26" s="92">
        <v>0.0</v>
      </c>
      <c r="L26" s="92">
        <v>0.0</v>
      </c>
      <c r="M26" s="92">
        <v>0.0</v>
      </c>
      <c r="N26" s="92">
        <v>0.0</v>
      </c>
      <c r="O26" s="92">
        <v>0.0</v>
      </c>
      <c r="P26" s="92">
        <v>0.0</v>
      </c>
      <c r="Q26" s="92">
        <v>0.0</v>
      </c>
      <c r="V26" s="97"/>
    </row>
    <row r="27">
      <c r="A27" s="96" t="s">
        <v>52</v>
      </c>
      <c r="B27" s="102">
        <f t="shared" si="1"/>
        <v>12</v>
      </c>
      <c r="C27" s="92">
        <v>0.0</v>
      </c>
      <c r="D27" s="92">
        <v>0.0</v>
      </c>
      <c r="E27" s="95">
        <v>2.0</v>
      </c>
      <c r="F27" s="92">
        <v>0.0</v>
      </c>
      <c r="G27" s="92">
        <v>0.0</v>
      </c>
      <c r="H27" s="92">
        <v>2.0</v>
      </c>
      <c r="I27" s="92">
        <v>0.0</v>
      </c>
      <c r="J27" s="92">
        <v>1.0</v>
      </c>
      <c r="K27" s="92">
        <v>1.0</v>
      </c>
      <c r="L27" s="92">
        <v>1.0</v>
      </c>
      <c r="M27" s="92">
        <v>1.0</v>
      </c>
      <c r="N27" s="92">
        <v>1.0</v>
      </c>
      <c r="O27" s="92">
        <v>1.0</v>
      </c>
      <c r="P27" s="92">
        <v>1.0</v>
      </c>
      <c r="Q27" s="92">
        <v>1.0</v>
      </c>
      <c r="V27" s="97"/>
    </row>
    <row r="28">
      <c r="A28" s="99" t="s">
        <v>55</v>
      </c>
      <c r="B28" s="102">
        <f t="shared" si="1"/>
        <v>9</v>
      </c>
      <c r="C28" s="92">
        <v>0.0</v>
      </c>
      <c r="D28" s="92">
        <v>0.0</v>
      </c>
      <c r="E28" s="95">
        <v>0.0</v>
      </c>
      <c r="F28" s="92">
        <v>0.0</v>
      </c>
      <c r="G28" s="92">
        <v>0.0</v>
      </c>
      <c r="H28" s="92">
        <v>2.0</v>
      </c>
      <c r="I28" s="92">
        <v>1.0</v>
      </c>
      <c r="J28" s="92">
        <v>1.0</v>
      </c>
      <c r="K28" s="92">
        <v>2.0</v>
      </c>
      <c r="L28" s="92">
        <v>0.0</v>
      </c>
      <c r="M28" s="92">
        <v>2.0</v>
      </c>
      <c r="N28" s="92">
        <v>0.0</v>
      </c>
      <c r="O28" s="92">
        <v>0.0</v>
      </c>
      <c r="P28" s="92">
        <v>0.0</v>
      </c>
      <c r="Q28" s="92">
        <v>1.0</v>
      </c>
      <c r="V28" s="97"/>
    </row>
    <row r="29">
      <c r="A29" s="100" t="s">
        <v>67</v>
      </c>
      <c r="B29" s="102">
        <f t="shared" si="1"/>
        <v>5</v>
      </c>
      <c r="C29" s="92">
        <v>0.0</v>
      </c>
      <c r="D29" s="92">
        <v>0.0</v>
      </c>
      <c r="E29" s="95">
        <v>0.0</v>
      </c>
      <c r="F29" s="92">
        <v>0.0</v>
      </c>
      <c r="G29" s="92">
        <v>0.0</v>
      </c>
      <c r="H29" s="92">
        <v>0.0</v>
      </c>
      <c r="I29" s="92">
        <v>1.0</v>
      </c>
      <c r="J29" s="92">
        <v>0.0</v>
      </c>
      <c r="K29" s="92">
        <v>1.0</v>
      </c>
      <c r="L29" s="92">
        <v>0.0</v>
      </c>
      <c r="M29" s="92">
        <v>0.0</v>
      </c>
      <c r="N29" s="92">
        <v>1.0</v>
      </c>
      <c r="O29" s="92">
        <v>1.0</v>
      </c>
      <c r="P29" s="92">
        <v>0.0</v>
      </c>
      <c r="Q29" s="92">
        <v>1.0</v>
      </c>
      <c r="V29" s="97"/>
    </row>
    <row r="30">
      <c r="A30" s="100" t="s">
        <v>64</v>
      </c>
      <c r="B30" s="102">
        <f t="shared" si="1"/>
        <v>14</v>
      </c>
      <c r="C30" s="92">
        <v>0.0</v>
      </c>
      <c r="D30" s="92">
        <v>0.0</v>
      </c>
      <c r="E30" s="95">
        <v>2.0</v>
      </c>
      <c r="F30" s="92">
        <v>0.0</v>
      </c>
      <c r="G30" s="92">
        <v>0.0</v>
      </c>
      <c r="H30" s="92">
        <v>2.0</v>
      </c>
      <c r="I30" s="92">
        <v>0.0</v>
      </c>
      <c r="J30" s="92">
        <v>2.0</v>
      </c>
      <c r="K30" s="92">
        <v>1.0</v>
      </c>
      <c r="L30" s="92">
        <v>1.0</v>
      </c>
      <c r="M30" s="92">
        <v>1.0</v>
      </c>
      <c r="N30" s="92">
        <v>1.0</v>
      </c>
      <c r="O30" s="92">
        <v>1.0</v>
      </c>
      <c r="P30" s="92">
        <v>2.0</v>
      </c>
      <c r="Q30" s="92">
        <v>1.0</v>
      </c>
      <c r="V30" s="97"/>
    </row>
    <row r="31">
      <c r="A31" s="100" t="s">
        <v>30</v>
      </c>
      <c r="B31" s="102">
        <f t="shared" si="1"/>
        <v>22</v>
      </c>
      <c r="C31" s="92">
        <v>0.0</v>
      </c>
      <c r="D31" s="92">
        <v>0.0</v>
      </c>
      <c r="E31" s="95">
        <v>2.0</v>
      </c>
      <c r="F31" s="92">
        <v>0.0</v>
      </c>
      <c r="G31" s="92">
        <v>0.0</v>
      </c>
      <c r="H31" s="92">
        <v>2.0</v>
      </c>
      <c r="I31" s="92">
        <v>2.0</v>
      </c>
      <c r="J31" s="92">
        <v>2.0</v>
      </c>
      <c r="K31" s="92">
        <v>2.0</v>
      </c>
      <c r="L31" s="92">
        <v>2.0</v>
      </c>
      <c r="M31" s="92">
        <v>2.0</v>
      </c>
      <c r="N31" s="92">
        <v>2.0</v>
      </c>
      <c r="O31" s="92">
        <v>2.0</v>
      </c>
      <c r="P31" s="92">
        <v>2.0</v>
      </c>
      <c r="Q31" s="92">
        <v>2.0</v>
      </c>
      <c r="V31" s="97"/>
    </row>
    <row r="32">
      <c r="A32" s="100" t="s">
        <v>93</v>
      </c>
      <c r="B32" s="102">
        <f t="shared" si="1"/>
        <v>14</v>
      </c>
      <c r="C32" s="92">
        <v>0.0</v>
      </c>
      <c r="D32" s="92">
        <v>0.0</v>
      </c>
      <c r="E32" s="95">
        <v>0.0</v>
      </c>
      <c r="F32" s="92">
        <v>0.0</v>
      </c>
      <c r="G32" s="92">
        <v>0.0</v>
      </c>
      <c r="H32" s="92">
        <v>2.0</v>
      </c>
      <c r="I32" s="92">
        <v>0.0</v>
      </c>
      <c r="J32" s="92">
        <v>2.0</v>
      </c>
      <c r="K32" s="92">
        <v>2.0</v>
      </c>
      <c r="L32" s="92">
        <v>2.0</v>
      </c>
      <c r="M32" s="92">
        <v>1.0</v>
      </c>
      <c r="N32" s="92">
        <v>0.0</v>
      </c>
      <c r="O32" s="92">
        <v>1.0</v>
      </c>
      <c r="P32" s="92">
        <v>2.0</v>
      </c>
      <c r="Q32" s="92">
        <v>2.0</v>
      </c>
      <c r="V32" s="97"/>
    </row>
    <row r="33">
      <c r="A33" s="100" t="s">
        <v>117</v>
      </c>
      <c r="B33" s="102">
        <f t="shared" si="1"/>
        <v>5</v>
      </c>
      <c r="C33" s="92">
        <v>0.0</v>
      </c>
      <c r="D33" s="92">
        <v>0.0</v>
      </c>
      <c r="E33" s="95">
        <v>0.0</v>
      </c>
      <c r="F33" s="92">
        <v>0.0</v>
      </c>
      <c r="G33" s="92">
        <v>0.0</v>
      </c>
      <c r="H33" s="92">
        <v>2.0</v>
      </c>
      <c r="I33" s="92">
        <v>0.0</v>
      </c>
      <c r="J33" s="92">
        <v>0.0</v>
      </c>
      <c r="K33" s="92">
        <v>1.0</v>
      </c>
      <c r="L33" s="92">
        <v>0.0</v>
      </c>
      <c r="M33" s="92">
        <v>1.0</v>
      </c>
      <c r="N33" s="92">
        <v>0.0</v>
      </c>
      <c r="O33" s="92">
        <v>1.0</v>
      </c>
      <c r="P33" s="92">
        <v>0.0</v>
      </c>
      <c r="Q33" s="92">
        <v>0.0</v>
      </c>
      <c r="V33" s="97"/>
    </row>
    <row r="34">
      <c r="A34" s="100" t="s">
        <v>61</v>
      </c>
      <c r="B34" s="102">
        <f t="shared" si="1"/>
        <v>15</v>
      </c>
      <c r="C34" s="92">
        <v>0.0</v>
      </c>
      <c r="D34" s="92">
        <v>0.0</v>
      </c>
      <c r="E34" s="95">
        <v>0.0</v>
      </c>
      <c r="F34" s="92">
        <v>0.0</v>
      </c>
      <c r="G34" s="92">
        <v>1.0</v>
      </c>
      <c r="H34" s="92">
        <v>2.0</v>
      </c>
      <c r="I34" s="92">
        <v>0.0</v>
      </c>
      <c r="J34" s="92">
        <v>2.0</v>
      </c>
      <c r="K34" s="92">
        <v>2.0</v>
      </c>
      <c r="L34" s="92">
        <v>1.0</v>
      </c>
      <c r="M34" s="92">
        <v>2.0</v>
      </c>
      <c r="N34" s="92">
        <v>0.0</v>
      </c>
      <c r="O34" s="92">
        <v>2.0</v>
      </c>
      <c r="P34" s="92">
        <v>1.0</v>
      </c>
      <c r="Q34" s="92">
        <v>2.0</v>
      </c>
      <c r="V34" s="97"/>
    </row>
    <row r="35">
      <c r="A35" s="100" t="s">
        <v>57</v>
      </c>
      <c r="B35" s="102">
        <f t="shared" si="1"/>
        <v>10</v>
      </c>
      <c r="C35" s="92">
        <v>0.0</v>
      </c>
      <c r="D35" s="92">
        <v>0.0</v>
      </c>
      <c r="E35" s="95">
        <v>0.0</v>
      </c>
      <c r="F35" s="92">
        <v>0.0</v>
      </c>
      <c r="G35" s="92">
        <v>0.0</v>
      </c>
      <c r="H35" s="92">
        <v>2.0</v>
      </c>
      <c r="I35" s="92">
        <v>0.0</v>
      </c>
      <c r="J35" s="92">
        <v>1.0</v>
      </c>
      <c r="K35" s="92">
        <v>1.0</v>
      </c>
      <c r="L35" s="92">
        <v>0.0</v>
      </c>
      <c r="M35" s="92">
        <v>2.0</v>
      </c>
      <c r="N35" s="92">
        <v>0.0</v>
      </c>
      <c r="O35" s="92">
        <v>2.0</v>
      </c>
      <c r="P35" s="92">
        <v>0.0</v>
      </c>
      <c r="Q35" s="92">
        <v>2.0</v>
      </c>
      <c r="V35" s="97"/>
    </row>
    <row r="36">
      <c r="A36" s="100" t="s">
        <v>103</v>
      </c>
      <c r="B36" s="102">
        <f t="shared" si="1"/>
        <v>0</v>
      </c>
      <c r="C36" s="92">
        <v>0.0</v>
      </c>
      <c r="D36" s="92">
        <v>0.0</v>
      </c>
      <c r="E36" s="95">
        <v>0.0</v>
      </c>
      <c r="F36" s="92">
        <v>0.0</v>
      </c>
      <c r="G36" s="92">
        <v>0.0</v>
      </c>
      <c r="H36" s="92">
        <v>0.0</v>
      </c>
      <c r="I36" s="92">
        <v>0.0</v>
      </c>
      <c r="J36" s="92">
        <v>0.0</v>
      </c>
      <c r="K36" s="92">
        <v>0.0</v>
      </c>
      <c r="L36" s="92">
        <v>0.0</v>
      </c>
      <c r="M36" s="92">
        <v>0.0</v>
      </c>
      <c r="N36" s="92">
        <v>0.0</v>
      </c>
      <c r="O36" s="92">
        <v>0.0</v>
      </c>
      <c r="P36" s="92">
        <v>0.0</v>
      </c>
      <c r="Q36" s="92">
        <v>0.0</v>
      </c>
      <c r="V36" s="97"/>
    </row>
  </sheetData>
  <drawing r:id="rId2"/>
  <legacyDrawing r:id="rId3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22.5"/>
    <col customWidth="1" min="2" max="2" width="25.63"/>
    <col customWidth="1" min="3" max="4" width="24.13"/>
    <col customWidth="1" min="5" max="13" width="6.38"/>
    <col customWidth="1" min="14" max="14" width="22.5"/>
    <col customWidth="1" min="15" max="23" width="6.38"/>
  </cols>
  <sheetData>
    <row r="1">
      <c r="A1" s="117"/>
      <c r="B1" s="118" t="s">
        <v>422</v>
      </c>
      <c r="C1" s="119" t="s">
        <v>423</v>
      </c>
      <c r="D1" s="120" t="s">
        <v>424</v>
      </c>
      <c r="E1" s="121" t="s">
        <v>425</v>
      </c>
      <c r="H1" s="121" t="s">
        <v>426</v>
      </c>
      <c r="K1" s="121" t="s">
        <v>427</v>
      </c>
      <c r="N1" s="121" t="s">
        <v>428</v>
      </c>
      <c r="O1" s="121" t="s">
        <v>425</v>
      </c>
      <c r="R1" s="121" t="s">
        <v>426</v>
      </c>
      <c r="U1" s="121" t="s">
        <v>427</v>
      </c>
    </row>
    <row r="2">
      <c r="A2" s="122"/>
      <c r="B2" s="123" t="s">
        <v>429</v>
      </c>
      <c r="D2" s="121"/>
      <c r="E2" s="121" t="s">
        <v>198</v>
      </c>
      <c r="F2" s="121" t="s">
        <v>199</v>
      </c>
      <c r="G2" s="121" t="s">
        <v>200</v>
      </c>
      <c r="H2" s="121" t="s">
        <v>198</v>
      </c>
      <c r="I2" s="121" t="s">
        <v>199</v>
      </c>
      <c r="J2" s="121" t="s">
        <v>200</v>
      </c>
      <c r="K2" s="121" t="s">
        <v>198</v>
      </c>
      <c r="L2" s="121" t="s">
        <v>199</v>
      </c>
      <c r="M2" s="121" t="s">
        <v>200</v>
      </c>
      <c r="N2" s="121"/>
      <c r="O2" s="121" t="s">
        <v>198</v>
      </c>
      <c r="P2" s="121" t="s">
        <v>199</v>
      </c>
      <c r="Q2" s="121" t="s">
        <v>200</v>
      </c>
      <c r="R2" s="121" t="s">
        <v>198</v>
      </c>
      <c r="S2" s="121" t="s">
        <v>199</v>
      </c>
      <c r="T2" s="121" t="s">
        <v>200</v>
      </c>
      <c r="U2" s="121" t="s">
        <v>198</v>
      </c>
      <c r="V2" s="121" t="s">
        <v>199</v>
      </c>
      <c r="W2" s="121" t="s">
        <v>200</v>
      </c>
    </row>
    <row r="3">
      <c r="A3" s="124" t="s">
        <v>37</v>
      </c>
      <c r="B3" s="125" t="s">
        <v>430</v>
      </c>
      <c r="C3" s="126">
        <f>D3+N3</f>
        <v>60</v>
      </c>
      <c r="D3" s="127">
        <f>AVERAGE(E3:M6)*37.5/10</f>
        <v>30.41666667</v>
      </c>
      <c r="E3" s="128">
        <v>6.0</v>
      </c>
      <c r="F3" s="128">
        <v>8.0</v>
      </c>
      <c r="G3" s="128">
        <v>8.0</v>
      </c>
      <c r="H3" s="128">
        <v>10.0</v>
      </c>
      <c r="I3" s="128">
        <v>8.0</v>
      </c>
      <c r="J3" s="128">
        <v>9.0</v>
      </c>
      <c r="K3" s="128">
        <v>7.0</v>
      </c>
      <c r="L3" s="128">
        <v>8.0</v>
      </c>
      <c r="M3" s="128">
        <v>9.0</v>
      </c>
      <c r="N3" s="127">
        <f>AVERAGE(O3:W6)*37.5/10</f>
        <v>29.58333333</v>
      </c>
      <c r="O3" s="128">
        <v>8.0</v>
      </c>
      <c r="P3" s="128">
        <v>9.0</v>
      </c>
      <c r="Q3" s="128">
        <v>6.0</v>
      </c>
      <c r="R3" s="128">
        <v>6.0</v>
      </c>
      <c r="S3" s="128">
        <v>8.0</v>
      </c>
      <c r="T3" s="128">
        <v>8.0</v>
      </c>
      <c r="U3" s="128">
        <v>10.0</v>
      </c>
      <c r="V3" s="128">
        <v>10.0</v>
      </c>
      <c r="W3" s="128">
        <v>6.0</v>
      </c>
    </row>
    <row r="4">
      <c r="A4" s="124" t="s">
        <v>82</v>
      </c>
      <c r="B4" s="125" t="s">
        <v>430</v>
      </c>
    </row>
    <row r="5">
      <c r="A5" s="124" t="s">
        <v>49</v>
      </c>
      <c r="B5" s="125" t="s">
        <v>430</v>
      </c>
    </row>
    <row r="6">
      <c r="A6" s="125" t="s">
        <v>89</v>
      </c>
      <c r="B6" s="125" t="s">
        <v>430</v>
      </c>
    </row>
    <row r="7">
      <c r="A7" s="113" t="s">
        <v>67</v>
      </c>
      <c r="B7" s="129" t="s">
        <v>431</v>
      </c>
      <c r="C7" s="130">
        <f>D7+N7</f>
        <v>62.5</v>
      </c>
      <c r="D7" s="131">
        <f>AVERAGE(E7:M7)*37.5/10</f>
        <v>30.83333333</v>
      </c>
      <c r="E7" s="132">
        <v>6.0</v>
      </c>
      <c r="F7" s="132">
        <v>8.0</v>
      </c>
      <c r="G7" s="132">
        <v>9.0</v>
      </c>
      <c r="H7" s="132">
        <v>6.0</v>
      </c>
      <c r="I7" s="132">
        <v>9.0</v>
      </c>
      <c r="J7" s="132">
        <v>9.0</v>
      </c>
      <c r="K7" s="132">
        <v>9.0</v>
      </c>
      <c r="L7" s="132">
        <v>9.0</v>
      </c>
      <c r="M7" s="132">
        <v>9.0</v>
      </c>
      <c r="N7" s="131">
        <f>AVERAGE(O7:W7)*37.5/10</f>
        <v>31.66666667</v>
      </c>
      <c r="O7" s="132">
        <v>8.0</v>
      </c>
      <c r="P7" s="132">
        <v>8.0</v>
      </c>
      <c r="Q7" s="132">
        <v>10.0</v>
      </c>
      <c r="R7" s="132">
        <v>8.0</v>
      </c>
      <c r="S7" s="132">
        <v>9.0</v>
      </c>
      <c r="T7" s="132">
        <v>10.0</v>
      </c>
      <c r="U7" s="132">
        <v>9.0</v>
      </c>
      <c r="V7" s="132">
        <v>9.0</v>
      </c>
      <c r="W7" s="132">
        <v>5.0</v>
      </c>
    </row>
    <row r="8">
      <c r="A8" s="113" t="s">
        <v>23</v>
      </c>
      <c r="B8" s="129" t="s">
        <v>431</v>
      </c>
    </row>
    <row r="9">
      <c r="A9" s="113" t="s">
        <v>70</v>
      </c>
      <c r="B9" s="129" t="s">
        <v>431</v>
      </c>
    </row>
    <row r="10">
      <c r="A10" s="113" t="s">
        <v>91</v>
      </c>
      <c r="B10" s="129" t="s">
        <v>431</v>
      </c>
    </row>
    <row r="11">
      <c r="A11" s="125" t="s">
        <v>27</v>
      </c>
      <c r="B11" s="133" t="s">
        <v>432</v>
      </c>
      <c r="C11" s="126">
        <f>D11+N11</f>
        <v>65.41666667</v>
      </c>
      <c r="D11" s="127">
        <f>AVERAGE(E11:M14)*37.5/10</f>
        <v>31.66666667</v>
      </c>
      <c r="E11" s="128">
        <v>8.0</v>
      </c>
      <c r="F11" s="128">
        <v>9.0</v>
      </c>
      <c r="G11" s="128">
        <v>9.0</v>
      </c>
      <c r="H11" s="128">
        <v>8.0</v>
      </c>
      <c r="I11" s="128">
        <v>9.0</v>
      </c>
      <c r="J11" s="128">
        <v>8.0</v>
      </c>
      <c r="K11" s="128">
        <v>8.0</v>
      </c>
      <c r="L11" s="128">
        <v>8.0</v>
      </c>
      <c r="M11" s="128">
        <v>9.0</v>
      </c>
      <c r="N11" s="127">
        <f>AVERAGE(O11:W14)*37.5/10</f>
        <v>33.75</v>
      </c>
      <c r="O11" s="128">
        <v>9.0</v>
      </c>
      <c r="P11" s="128">
        <v>9.0</v>
      </c>
      <c r="Q11" s="128">
        <v>9.0</v>
      </c>
      <c r="R11" s="128">
        <v>8.0</v>
      </c>
      <c r="S11" s="128">
        <v>10.0</v>
      </c>
      <c r="T11" s="128">
        <v>9.0</v>
      </c>
      <c r="U11" s="128">
        <v>10.0</v>
      </c>
      <c r="V11" s="128">
        <v>9.0</v>
      </c>
      <c r="W11" s="128">
        <v>8.0</v>
      </c>
    </row>
    <row r="12">
      <c r="A12" s="125" t="s">
        <v>55</v>
      </c>
      <c r="B12" s="133" t="s">
        <v>432</v>
      </c>
    </row>
    <row r="13">
      <c r="A13" s="124" t="s">
        <v>57</v>
      </c>
      <c r="B13" s="133" t="s">
        <v>432</v>
      </c>
    </row>
    <row r="14">
      <c r="A14" s="125" t="s">
        <v>52</v>
      </c>
      <c r="B14" s="133" t="s">
        <v>432</v>
      </c>
    </row>
    <row r="15">
      <c r="A15" s="129" t="s">
        <v>61</v>
      </c>
      <c r="B15" s="134" t="s">
        <v>433</v>
      </c>
      <c r="C15" s="130">
        <f>D15+N15</f>
        <v>67.08333333</v>
      </c>
      <c r="D15" s="131">
        <f>AVERAGE(E15:M15)*37.5/10</f>
        <v>33.33333333</v>
      </c>
      <c r="E15" s="132">
        <v>8.0</v>
      </c>
      <c r="F15" s="132">
        <v>10.0</v>
      </c>
      <c r="G15" s="132">
        <v>8.0</v>
      </c>
      <c r="H15" s="132">
        <v>9.0</v>
      </c>
      <c r="I15" s="132">
        <v>8.0</v>
      </c>
      <c r="J15" s="132">
        <v>8.0</v>
      </c>
      <c r="K15" s="132">
        <v>10.0</v>
      </c>
      <c r="L15" s="132">
        <v>10.0</v>
      </c>
      <c r="M15" s="132">
        <v>9.0</v>
      </c>
      <c r="N15" s="131">
        <f>AVERAGE(O15:W15)*37.5/10</f>
        <v>33.75</v>
      </c>
      <c r="O15" s="132">
        <v>9.0</v>
      </c>
      <c r="P15" s="132">
        <v>9.0</v>
      </c>
      <c r="Q15" s="132">
        <v>9.0</v>
      </c>
      <c r="R15" s="132">
        <v>8.0</v>
      </c>
      <c r="S15" s="132">
        <v>9.0</v>
      </c>
      <c r="T15" s="132">
        <v>9.0</v>
      </c>
      <c r="U15" s="132">
        <v>10.0</v>
      </c>
      <c r="V15" s="132">
        <v>9.0</v>
      </c>
      <c r="W15" s="132">
        <v>9.0</v>
      </c>
    </row>
    <row r="16">
      <c r="A16" s="129" t="s">
        <v>34</v>
      </c>
      <c r="B16" s="134" t="s">
        <v>433</v>
      </c>
    </row>
    <row r="17">
      <c r="A17" s="113" t="s">
        <v>73</v>
      </c>
      <c r="B17" s="134" t="s">
        <v>433</v>
      </c>
    </row>
    <row r="18">
      <c r="A18" s="129" t="s">
        <v>40</v>
      </c>
      <c r="B18" s="134" t="s">
        <v>433</v>
      </c>
    </row>
    <row r="19">
      <c r="A19" s="124" t="s">
        <v>76</v>
      </c>
      <c r="B19" s="125" t="s">
        <v>434</v>
      </c>
      <c r="C19" s="126">
        <f>D19+N19</f>
        <v>57.08333333</v>
      </c>
      <c r="D19" s="127">
        <f>AVERAGE(E19:M22)*37.5/10</f>
        <v>27.91666667</v>
      </c>
      <c r="E19" s="128">
        <v>6.0</v>
      </c>
      <c r="F19" s="128">
        <v>8.0</v>
      </c>
      <c r="G19" s="128">
        <v>6.0</v>
      </c>
      <c r="H19" s="128">
        <v>7.0</v>
      </c>
      <c r="I19" s="128">
        <v>9.0</v>
      </c>
      <c r="J19" s="128">
        <v>9.0</v>
      </c>
      <c r="K19" s="128">
        <v>8.0</v>
      </c>
      <c r="L19" s="128">
        <v>7.0</v>
      </c>
      <c r="M19" s="128">
        <v>7.0</v>
      </c>
      <c r="N19" s="127">
        <f>AVERAGE(O19:W22)*37.5/10</f>
        <v>29.16666667</v>
      </c>
      <c r="O19" s="128">
        <v>7.0</v>
      </c>
      <c r="P19" s="128">
        <v>7.0</v>
      </c>
      <c r="Q19" s="128">
        <v>7.0</v>
      </c>
      <c r="R19" s="128">
        <v>9.0</v>
      </c>
      <c r="S19" s="128">
        <v>9.0</v>
      </c>
      <c r="T19" s="128">
        <v>9.0</v>
      </c>
      <c r="U19" s="128">
        <v>6.0</v>
      </c>
      <c r="V19" s="128">
        <v>8.0</v>
      </c>
      <c r="W19" s="128">
        <v>8.0</v>
      </c>
    </row>
    <row r="20">
      <c r="A20" s="125" t="s">
        <v>45</v>
      </c>
      <c r="B20" s="125" t="s">
        <v>434</v>
      </c>
    </row>
    <row r="21">
      <c r="A21" s="124" t="s">
        <v>30</v>
      </c>
      <c r="B21" s="125" t="s">
        <v>434</v>
      </c>
    </row>
    <row r="22">
      <c r="A22" s="124" t="s">
        <v>66</v>
      </c>
      <c r="B22" s="125" t="s">
        <v>434</v>
      </c>
    </row>
    <row r="23">
      <c r="A23" s="129" t="s">
        <v>64</v>
      </c>
      <c r="B23" s="129" t="s">
        <v>435</v>
      </c>
      <c r="C23" s="130">
        <f>D23+N23</f>
        <v>61.66666667</v>
      </c>
      <c r="D23" s="131">
        <f>AVERAGE(E23:M23)*37.5/10</f>
        <v>29.16666667</v>
      </c>
      <c r="E23" s="132">
        <v>9.0</v>
      </c>
      <c r="F23" s="132">
        <v>10.0</v>
      </c>
      <c r="G23" s="132">
        <v>8.0</v>
      </c>
      <c r="H23" s="132">
        <v>8.0</v>
      </c>
      <c r="I23" s="132">
        <v>7.0</v>
      </c>
      <c r="J23" s="132">
        <v>7.0</v>
      </c>
      <c r="K23" s="132">
        <v>6.0</v>
      </c>
      <c r="L23" s="132">
        <v>8.0</v>
      </c>
      <c r="M23" s="132">
        <v>7.0</v>
      </c>
      <c r="N23" s="131">
        <f>AVERAGE(O23:W23)*37.5/10</f>
        <v>32.5</v>
      </c>
      <c r="O23" s="132">
        <v>8.0</v>
      </c>
      <c r="P23" s="132">
        <v>8.0</v>
      </c>
      <c r="Q23" s="132">
        <v>8.0</v>
      </c>
      <c r="R23" s="132">
        <v>9.0</v>
      </c>
      <c r="S23" s="132">
        <v>10.0</v>
      </c>
      <c r="T23" s="132">
        <v>10.0</v>
      </c>
      <c r="U23" s="132">
        <v>9.0</v>
      </c>
      <c r="V23" s="132">
        <v>9.0</v>
      </c>
      <c r="W23" s="132">
        <v>7.0</v>
      </c>
    </row>
    <row r="24">
      <c r="A24" s="113" t="s">
        <v>43</v>
      </c>
      <c r="B24" s="129" t="s">
        <v>435</v>
      </c>
    </row>
    <row r="25">
      <c r="A25" s="129" t="s">
        <v>85</v>
      </c>
      <c r="B25" s="129" t="s">
        <v>435</v>
      </c>
    </row>
    <row r="26">
      <c r="A26" s="113" t="s">
        <v>79</v>
      </c>
      <c r="B26" s="129" t="s">
        <v>435</v>
      </c>
    </row>
  </sheetData>
  <mergeCells count="133">
    <mergeCell ref="C1:C2"/>
    <mergeCell ref="E1:G1"/>
    <mergeCell ref="H1:J1"/>
    <mergeCell ref="K1:M1"/>
    <mergeCell ref="O1:Q1"/>
    <mergeCell ref="R1:T1"/>
    <mergeCell ref="U1:W1"/>
    <mergeCell ref="Q3:Q6"/>
    <mergeCell ref="R3:R6"/>
    <mergeCell ref="S3:S6"/>
    <mergeCell ref="T3:T6"/>
    <mergeCell ref="U3:U6"/>
    <mergeCell ref="V3:V6"/>
    <mergeCell ref="W3:W6"/>
    <mergeCell ref="J3:J6"/>
    <mergeCell ref="K3:K6"/>
    <mergeCell ref="L3:L6"/>
    <mergeCell ref="M3:M6"/>
    <mergeCell ref="N3:N6"/>
    <mergeCell ref="O3:O6"/>
    <mergeCell ref="P3:P6"/>
    <mergeCell ref="C3:C6"/>
    <mergeCell ref="D3:D6"/>
    <mergeCell ref="E3:E6"/>
    <mergeCell ref="F3:F6"/>
    <mergeCell ref="G3:G6"/>
    <mergeCell ref="H3:H6"/>
    <mergeCell ref="I3:I6"/>
    <mergeCell ref="Q7:Q10"/>
    <mergeCell ref="R7:R10"/>
    <mergeCell ref="S7:S10"/>
    <mergeCell ref="T7:T10"/>
    <mergeCell ref="U7:U10"/>
    <mergeCell ref="V7:V10"/>
    <mergeCell ref="W7:W10"/>
    <mergeCell ref="J7:J10"/>
    <mergeCell ref="K7:K10"/>
    <mergeCell ref="L7:L10"/>
    <mergeCell ref="M7:M10"/>
    <mergeCell ref="N7:N10"/>
    <mergeCell ref="O7:O10"/>
    <mergeCell ref="P7:P10"/>
    <mergeCell ref="C7:C10"/>
    <mergeCell ref="D7:D10"/>
    <mergeCell ref="E7:E10"/>
    <mergeCell ref="F7:F10"/>
    <mergeCell ref="G7:G10"/>
    <mergeCell ref="H7:H10"/>
    <mergeCell ref="I7:I10"/>
    <mergeCell ref="Q19:Q22"/>
    <mergeCell ref="R19:R22"/>
    <mergeCell ref="J19:J22"/>
    <mergeCell ref="K19:K22"/>
    <mergeCell ref="L19:L22"/>
    <mergeCell ref="M19:M22"/>
    <mergeCell ref="N19:N22"/>
    <mergeCell ref="O19:O22"/>
    <mergeCell ref="P19:P22"/>
    <mergeCell ref="C15:C18"/>
    <mergeCell ref="D15:D18"/>
    <mergeCell ref="E15:E18"/>
    <mergeCell ref="F15:F18"/>
    <mergeCell ref="G15:G18"/>
    <mergeCell ref="H15:H18"/>
    <mergeCell ref="I15:I18"/>
    <mergeCell ref="C19:C22"/>
    <mergeCell ref="D19:D22"/>
    <mergeCell ref="E19:E22"/>
    <mergeCell ref="F19:F22"/>
    <mergeCell ref="G19:G22"/>
    <mergeCell ref="H19:H22"/>
    <mergeCell ref="I19:I22"/>
    <mergeCell ref="Q23:Q26"/>
    <mergeCell ref="R23:R26"/>
    <mergeCell ref="J23:J26"/>
    <mergeCell ref="K23:K26"/>
    <mergeCell ref="L23:L26"/>
    <mergeCell ref="M23:M26"/>
    <mergeCell ref="N23:N26"/>
    <mergeCell ref="O23:O26"/>
    <mergeCell ref="P23:P26"/>
    <mergeCell ref="Q11:Q14"/>
    <mergeCell ref="R11:R14"/>
    <mergeCell ref="S11:S14"/>
    <mergeCell ref="T11:T14"/>
    <mergeCell ref="U11:U14"/>
    <mergeCell ref="V11:V14"/>
    <mergeCell ref="W11:W14"/>
    <mergeCell ref="J11:J14"/>
    <mergeCell ref="K11:K14"/>
    <mergeCell ref="L11:L14"/>
    <mergeCell ref="M11:M14"/>
    <mergeCell ref="N11:N14"/>
    <mergeCell ref="O11:O14"/>
    <mergeCell ref="P11:P14"/>
    <mergeCell ref="C11:C14"/>
    <mergeCell ref="D11:D14"/>
    <mergeCell ref="E11:E14"/>
    <mergeCell ref="F11:F14"/>
    <mergeCell ref="G11:G14"/>
    <mergeCell ref="H11:H14"/>
    <mergeCell ref="I11:I14"/>
    <mergeCell ref="J15:J18"/>
    <mergeCell ref="K15:K18"/>
    <mergeCell ref="L15:L18"/>
    <mergeCell ref="M15:M18"/>
    <mergeCell ref="N15:N18"/>
    <mergeCell ref="O15:O18"/>
    <mergeCell ref="P15:P18"/>
    <mergeCell ref="Q15:Q18"/>
    <mergeCell ref="R15:R18"/>
    <mergeCell ref="S15:S18"/>
    <mergeCell ref="T15:T18"/>
    <mergeCell ref="U15:U18"/>
    <mergeCell ref="V15:V18"/>
    <mergeCell ref="W15:W18"/>
    <mergeCell ref="C23:C26"/>
    <mergeCell ref="D23:D26"/>
    <mergeCell ref="E23:E26"/>
    <mergeCell ref="F23:F26"/>
    <mergeCell ref="G23:G26"/>
    <mergeCell ref="H23:H26"/>
    <mergeCell ref="I23:I26"/>
    <mergeCell ref="U23:U26"/>
    <mergeCell ref="V23:V26"/>
    <mergeCell ref="S19:S22"/>
    <mergeCell ref="T19:T22"/>
    <mergeCell ref="U19:U22"/>
    <mergeCell ref="V19:V22"/>
    <mergeCell ref="W19:W22"/>
    <mergeCell ref="S23:S26"/>
    <mergeCell ref="T23:T26"/>
    <mergeCell ref="W23:W2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2.5"/>
    <col customWidth="1" min="2" max="2" width="35.0"/>
    <col customWidth="1" min="3" max="3" width="24.13"/>
    <col customWidth="1" min="4" max="19" width="6.38"/>
  </cols>
  <sheetData>
    <row r="1">
      <c r="A1" s="117"/>
      <c r="B1" s="117"/>
      <c r="C1" s="120" t="s">
        <v>436</v>
      </c>
      <c r="D1" s="121" t="s">
        <v>425</v>
      </c>
      <c r="H1" s="121" t="s">
        <v>426</v>
      </c>
      <c r="L1" s="121" t="s">
        <v>427</v>
      </c>
      <c r="P1" s="121" t="s">
        <v>437</v>
      </c>
    </row>
    <row r="2">
      <c r="A2" s="122"/>
      <c r="B2" s="121" t="s">
        <v>438</v>
      </c>
      <c r="C2" s="121"/>
      <c r="D2" s="121" t="s">
        <v>198</v>
      </c>
      <c r="E2" s="121" t="s">
        <v>199</v>
      </c>
      <c r="F2" s="121" t="s">
        <v>200</v>
      </c>
      <c r="G2" s="121" t="s">
        <v>201</v>
      </c>
      <c r="H2" s="121" t="s">
        <v>198</v>
      </c>
      <c r="I2" s="121" t="s">
        <v>199</v>
      </c>
      <c r="J2" s="121" t="s">
        <v>200</v>
      </c>
      <c r="K2" s="121" t="s">
        <v>201</v>
      </c>
      <c r="L2" s="121" t="s">
        <v>198</v>
      </c>
      <c r="M2" s="121" t="s">
        <v>199</v>
      </c>
      <c r="N2" s="121" t="s">
        <v>200</v>
      </c>
      <c r="O2" s="121" t="s">
        <v>201</v>
      </c>
      <c r="P2" s="121" t="s">
        <v>198</v>
      </c>
      <c r="Q2" s="121" t="s">
        <v>199</v>
      </c>
      <c r="R2" s="121" t="s">
        <v>200</v>
      </c>
      <c r="S2" s="121" t="s">
        <v>201</v>
      </c>
    </row>
    <row r="3">
      <c r="A3" s="124" t="s">
        <v>66</v>
      </c>
      <c r="B3" s="125" t="s">
        <v>439</v>
      </c>
      <c r="C3" s="135">
        <f>AVERAGE(D3:S3)*15/10</f>
        <v>12</v>
      </c>
      <c r="D3" s="128">
        <v>9.0</v>
      </c>
      <c r="E3" s="128">
        <v>7.0</v>
      </c>
      <c r="F3" s="128">
        <v>7.0</v>
      </c>
      <c r="G3" s="128">
        <v>6.0</v>
      </c>
      <c r="H3" s="128">
        <v>8.0</v>
      </c>
      <c r="I3" s="128">
        <v>8.0</v>
      </c>
      <c r="J3" s="128">
        <v>9.0</v>
      </c>
      <c r="K3" s="128">
        <v>9.0</v>
      </c>
      <c r="L3" s="128" t="s">
        <v>298</v>
      </c>
      <c r="M3" s="128" t="s">
        <v>298</v>
      </c>
      <c r="N3" s="128" t="s">
        <v>298</v>
      </c>
      <c r="O3" s="128" t="s">
        <v>298</v>
      </c>
      <c r="P3" s="128">
        <v>7.0</v>
      </c>
      <c r="Q3" s="128">
        <v>8.0</v>
      </c>
      <c r="R3" s="128">
        <v>8.0</v>
      </c>
      <c r="S3" s="128">
        <v>10.0</v>
      </c>
    </row>
    <row r="4">
      <c r="A4" s="124" t="s">
        <v>23</v>
      </c>
      <c r="B4" s="125" t="s">
        <v>439</v>
      </c>
    </row>
    <row r="5">
      <c r="A5" s="124" t="s">
        <v>30</v>
      </c>
      <c r="B5" s="125" t="s">
        <v>439</v>
      </c>
    </row>
    <row r="6">
      <c r="A6" s="113" t="s">
        <v>37</v>
      </c>
      <c r="B6" s="129" t="s">
        <v>440</v>
      </c>
      <c r="C6" s="136">
        <f>AVERAGE(D6:S6)*15/10</f>
        <v>11.75</v>
      </c>
      <c r="D6" s="132" t="s">
        <v>298</v>
      </c>
      <c r="E6" s="132" t="s">
        <v>298</v>
      </c>
      <c r="F6" s="132" t="s">
        <v>298</v>
      </c>
      <c r="G6" s="132" t="s">
        <v>298</v>
      </c>
      <c r="H6" s="132">
        <v>7.0</v>
      </c>
      <c r="I6" s="132">
        <v>8.0</v>
      </c>
      <c r="J6" s="132">
        <v>8.0</v>
      </c>
      <c r="K6" s="132">
        <v>9.0</v>
      </c>
      <c r="L6" s="132">
        <v>6.0</v>
      </c>
      <c r="M6" s="132">
        <v>7.0</v>
      </c>
      <c r="N6" s="132">
        <v>7.0</v>
      </c>
      <c r="O6" s="132">
        <v>8.0</v>
      </c>
      <c r="P6" s="132">
        <v>7.0</v>
      </c>
      <c r="Q6" s="132">
        <v>9.0</v>
      </c>
      <c r="R6" s="132">
        <v>9.0</v>
      </c>
      <c r="S6" s="132">
        <v>9.0</v>
      </c>
    </row>
    <row r="7">
      <c r="A7" s="113" t="s">
        <v>49</v>
      </c>
      <c r="B7" s="129" t="s">
        <v>440</v>
      </c>
    </row>
    <row r="8">
      <c r="A8" s="113" t="s">
        <v>67</v>
      </c>
      <c r="B8" s="129" t="s">
        <v>440</v>
      </c>
    </row>
    <row r="9">
      <c r="A9" s="125" t="s">
        <v>55</v>
      </c>
      <c r="B9" s="125" t="s">
        <v>441</v>
      </c>
      <c r="C9" s="135">
        <f>AVERAGE(D9:S9)*15/10</f>
        <v>12</v>
      </c>
      <c r="D9" s="128">
        <v>10.0</v>
      </c>
      <c r="E9" s="128">
        <v>10.0</v>
      </c>
      <c r="F9" s="128">
        <v>8.0</v>
      </c>
      <c r="G9" s="128">
        <v>7.0</v>
      </c>
      <c r="H9" s="128" t="s">
        <v>298</v>
      </c>
      <c r="I9" s="128" t="s">
        <v>298</v>
      </c>
      <c r="J9" s="128" t="s">
        <v>298</v>
      </c>
      <c r="K9" s="128" t="s">
        <v>298</v>
      </c>
      <c r="L9" s="128">
        <v>5.0</v>
      </c>
      <c r="M9" s="128">
        <v>8.0</v>
      </c>
      <c r="N9" s="128">
        <v>8.0</v>
      </c>
      <c r="O9" s="128">
        <v>9.0</v>
      </c>
      <c r="P9" s="128">
        <v>6.0</v>
      </c>
      <c r="Q9" s="128">
        <v>8.0</v>
      </c>
      <c r="R9" s="128">
        <v>8.0</v>
      </c>
      <c r="S9" s="128">
        <v>9.0</v>
      </c>
    </row>
    <row r="10">
      <c r="A10" s="125" t="s">
        <v>34</v>
      </c>
      <c r="B10" s="125" t="s">
        <v>441</v>
      </c>
    </row>
    <row r="11">
      <c r="A11" s="125" t="s">
        <v>40</v>
      </c>
      <c r="B11" s="125" t="s">
        <v>441</v>
      </c>
    </row>
    <row r="12">
      <c r="A12" s="113" t="s">
        <v>43</v>
      </c>
      <c r="B12" s="129" t="s">
        <v>442</v>
      </c>
      <c r="C12" s="136">
        <f>AVERAGE(D12:S12)*15/10</f>
        <v>12.125</v>
      </c>
      <c r="D12" s="132">
        <v>10.0</v>
      </c>
      <c r="E12" s="132">
        <v>9.0</v>
      </c>
      <c r="F12" s="132">
        <v>8.0</v>
      </c>
      <c r="G12" s="132">
        <v>8.0</v>
      </c>
      <c r="H12" s="132">
        <v>7.0</v>
      </c>
      <c r="I12" s="132">
        <v>8.0</v>
      </c>
      <c r="J12" s="132">
        <v>9.0</v>
      </c>
      <c r="K12" s="132">
        <v>9.0</v>
      </c>
      <c r="L12" s="132">
        <v>7.0</v>
      </c>
      <c r="M12" s="132">
        <v>7.0</v>
      </c>
      <c r="N12" s="132">
        <v>7.0</v>
      </c>
      <c r="O12" s="132">
        <v>8.0</v>
      </c>
      <c r="P12" s="132" t="s">
        <v>298</v>
      </c>
      <c r="Q12" s="132" t="s">
        <v>298</v>
      </c>
      <c r="R12" s="132" t="s">
        <v>298</v>
      </c>
      <c r="S12" s="132" t="s">
        <v>298</v>
      </c>
    </row>
    <row r="13">
      <c r="A13" s="129" t="s">
        <v>52</v>
      </c>
      <c r="B13" s="129" t="s">
        <v>442</v>
      </c>
    </row>
    <row r="14">
      <c r="A14" s="113" t="s">
        <v>57</v>
      </c>
      <c r="B14" s="129" t="s">
        <v>442</v>
      </c>
    </row>
  </sheetData>
  <mergeCells count="72">
    <mergeCell ref="H3:H5"/>
    <mergeCell ref="I3:I5"/>
    <mergeCell ref="H6:H8"/>
    <mergeCell ref="I6:I8"/>
    <mergeCell ref="F3:F5"/>
    <mergeCell ref="G3:G5"/>
    <mergeCell ref="C6:C8"/>
    <mergeCell ref="D6:D8"/>
    <mergeCell ref="E6:E8"/>
    <mergeCell ref="F6:F8"/>
    <mergeCell ref="G6:G8"/>
    <mergeCell ref="C12:C14"/>
    <mergeCell ref="D12:D14"/>
    <mergeCell ref="E12:E14"/>
    <mergeCell ref="F12:F14"/>
    <mergeCell ref="G12:G14"/>
    <mergeCell ref="H12:H14"/>
    <mergeCell ref="I12:I14"/>
    <mergeCell ref="Q12:Q14"/>
    <mergeCell ref="R12:R14"/>
    <mergeCell ref="S12:S14"/>
    <mergeCell ref="J12:J14"/>
    <mergeCell ref="K12:K14"/>
    <mergeCell ref="L12:L14"/>
    <mergeCell ref="M12:M14"/>
    <mergeCell ref="N12:N14"/>
    <mergeCell ref="O12:O14"/>
    <mergeCell ref="P12:P14"/>
    <mergeCell ref="Q9:Q11"/>
    <mergeCell ref="R9:R11"/>
    <mergeCell ref="J9:J11"/>
    <mergeCell ref="K9:K11"/>
    <mergeCell ref="L9:L11"/>
    <mergeCell ref="M9:M11"/>
    <mergeCell ref="N9:N11"/>
    <mergeCell ref="O9:O11"/>
    <mergeCell ref="P9:P11"/>
    <mergeCell ref="J3:J5"/>
    <mergeCell ref="K3:K5"/>
    <mergeCell ref="J6:J8"/>
    <mergeCell ref="K6:K8"/>
    <mergeCell ref="L3:L5"/>
    <mergeCell ref="M3:M5"/>
    <mergeCell ref="L6:L8"/>
    <mergeCell ref="M6:M8"/>
    <mergeCell ref="N3:N5"/>
    <mergeCell ref="O3:O5"/>
    <mergeCell ref="N6:N8"/>
    <mergeCell ref="O6:O8"/>
    <mergeCell ref="P3:P5"/>
    <mergeCell ref="Q3:Q5"/>
    <mergeCell ref="P6:P8"/>
    <mergeCell ref="Q6:Q8"/>
    <mergeCell ref="R3:R5"/>
    <mergeCell ref="S3:S5"/>
    <mergeCell ref="R6:R8"/>
    <mergeCell ref="S6:S8"/>
    <mergeCell ref="S9:S11"/>
    <mergeCell ref="D1:G1"/>
    <mergeCell ref="H1:K1"/>
    <mergeCell ref="L1:O1"/>
    <mergeCell ref="P1:S1"/>
    <mergeCell ref="C3:C5"/>
    <mergeCell ref="D3:D5"/>
    <mergeCell ref="E3:E5"/>
    <mergeCell ref="C9:C11"/>
    <mergeCell ref="D9:D11"/>
    <mergeCell ref="E9:E11"/>
    <mergeCell ref="F9:F11"/>
    <mergeCell ref="G9:G11"/>
    <mergeCell ref="H9:H11"/>
    <mergeCell ref="I9:I11"/>
  </mergeCells>
  <drawing r:id="rId1"/>
</worksheet>
</file>